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marguello\AppData\Local\Temp\wz5e6f\"/>
    </mc:Choice>
  </mc:AlternateContent>
  <xr:revisionPtr revIDLastSave="0" documentId="13_ncr:1_{90C76E6F-369D-408A-91BB-9D9DD71792AE}" xr6:coauthVersionLast="47" xr6:coauthVersionMax="47" xr10:uidLastSave="{00000000-0000-0000-0000-000000000000}"/>
  <bookViews>
    <workbookView xWindow="-108" yWindow="-108" windowWidth="23256" windowHeight="12576" activeTab="1" xr2:uid="{DC570886-4A15-40E5-96AF-91222CE231EB}"/>
  </bookViews>
  <sheets>
    <sheet name="Data for Bar Graph (# days)" sheetId="3" r:id="rId1"/>
    <sheet name="Bar Graph (# years)" sheetId="4" r:id="rId2"/>
  </sheets>
  <definedNames>
    <definedName name="_xlnm._FilterDatabase" localSheetId="1" hidden="1">'Bar Graph (# years)'!$A$2:$M$2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9" i="4" l="1"/>
  <c r="J6" i="4"/>
  <c r="J7" i="4"/>
  <c r="J5" i="4"/>
  <c r="J27" i="4"/>
  <c r="J4" i="4"/>
  <c r="J28" i="4"/>
  <c r="J17" i="4"/>
  <c r="J26" i="4"/>
  <c r="J8" i="4"/>
  <c r="J25" i="4"/>
  <c r="J16" i="4"/>
  <c r="J14" i="4"/>
  <c r="J24" i="4"/>
  <c r="J23" i="4"/>
  <c r="J19" i="4"/>
  <c r="J22" i="4"/>
  <c r="J9" i="4"/>
  <c r="J15" i="4"/>
  <c r="J13" i="4"/>
  <c r="J12" i="4"/>
  <c r="J11" i="4"/>
  <c r="J18" i="4"/>
  <c r="J10" i="4"/>
  <c r="J21" i="4"/>
  <c r="J20" i="4"/>
  <c r="J30" i="4"/>
  <c r="K25" i="3"/>
  <c r="K26" i="3"/>
  <c r="K27" i="3"/>
  <c r="K28" i="3"/>
  <c r="K29" i="3"/>
  <c r="D30" i="3"/>
  <c r="V30" i="3"/>
  <c r="I9" i="4" l="1"/>
  <c r="K9" i="4"/>
  <c r="I15" i="4"/>
  <c r="K15" i="4"/>
  <c r="I13" i="4"/>
  <c r="K13" i="4"/>
  <c r="I12" i="4"/>
  <c r="K12" i="4"/>
  <c r="I11" i="4"/>
  <c r="K11" i="4"/>
  <c r="I18" i="4"/>
  <c r="K18" i="4"/>
  <c r="I10" i="4"/>
  <c r="K10" i="4"/>
  <c r="I21" i="4"/>
  <c r="K21" i="4"/>
  <c r="I20" i="4"/>
  <c r="K20" i="4"/>
  <c r="I22" i="4"/>
  <c r="K22" i="4"/>
  <c r="O26" i="3"/>
  <c r="F18" i="4"/>
  <c r="H26" i="3"/>
  <c r="E18" i="4" s="1"/>
  <c r="F26" i="3"/>
  <c r="D26" i="3"/>
  <c r="C18" i="4" s="1"/>
  <c r="Q26" i="3" l="1"/>
  <c r="D18" i="4"/>
  <c r="R26" i="3" l="1"/>
  <c r="W26" i="3"/>
  <c r="L18" i="4" s="1"/>
  <c r="H18" i="4" s="1"/>
  <c r="C3" i="4"/>
  <c r="K29" i="4"/>
  <c r="K6" i="4"/>
  <c r="K7" i="4"/>
  <c r="K5" i="4"/>
  <c r="K27" i="4"/>
  <c r="K4" i="4"/>
  <c r="K28" i="4"/>
  <c r="K17" i="4"/>
  <c r="K26" i="4"/>
  <c r="K8" i="4"/>
  <c r="K25" i="4"/>
  <c r="K16" i="4"/>
  <c r="K14" i="4"/>
  <c r="K24" i="4"/>
  <c r="K23" i="4"/>
  <c r="K19" i="4"/>
  <c r="K30" i="4"/>
  <c r="K3" i="4"/>
  <c r="I29" i="4"/>
  <c r="I6" i="4"/>
  <c r="I7" i="4"/>
  <c r="I5" i="4"/>
  <c r="I27" i="4"/>
  <c r="I4" i="4"/>
  <c r="I28" i="4"/>
  <c r="I17" i="4"/>
  <c r="I26" i="4"/>
  <c r="I8" i="4"/>
  <c r="I25" i="4"/>
  <c r="I16" i="4"/>
  <c r="I14" i="4"/>
  <c r="I24" i="4"/>
  <c r="I23" i="4"/>
  <c r="I19" i="4"/>
  <c r="I30" i="4"/>
  <c r="S26" i="3" l="1"/>
  <c r="M26" i="3"/>
  <c r="G18" i="4" s="1"/>
  <c r="O4" i="3"/>
  <c r="Q4" i="3" s="1"/>
  <c r="O5" i="3"/>
  <c r="Q5" i="3" s="1"/>
  <c r="O6" i="3"/>
  <c r="Q6" i="3" s="1"/>
  <c r="O7" i="3"/>
  <c r="L7" i="3" s="1"/>
  <c r="O8" i="3"/>
  <c r="Q8" i="3" s="1"/>
  <c r="O9" i="3"/>
  <c r="Q9" i="3" s="1"/>
  <c r="O10" i="3"/>
  <c r="O11" i="3"/>
  <c r="Q11" i="3" s="1"/>
  <c r="O12" i="3"/>
  <c r="Q12" i="3" s="1"/>
  <c r="O13" i="3"/>
  <c r="Q13" i="3" s="1"/>
  <c r="O14" i="3"/>
  <c r="Q14" i="3" s="1"/>
  <c r="O15" i="3"/>
  <c r="O16" i="3"/>
  <c r="O17" i="3"/>
  <c r="Q17" i="3" s="1"/>
  <c r="O18" i="3"/>
  <c r="O19" i="3"/>
  <c r="Q19" i="3" s="1"/>
  <c r="O20" i="3"/>
  <c r="Q20" i="3" s="1"/>
  <c r="O21" i="3"/>
  <c r="Q21" i="3" s="1"/>
  <c r="O22" i="3"/>
  <c r="Q22" i="3" s="1"/>
  <c r="O23" i="3"/>
  <c r="Q23" i="3" s="1"/>
  <c r="O24" i="3"/>
  <c r="Q24" i="3" s="1"/>
  <c r="O25" i="3"/>
  <c r="Q25" i="3" s="1"/>
  <c r="R25" i="3" s="1"/>
  <c r="O27" i="3"/>
  <c r="Q27" i="3" s="1"/>
  <c r="W27" i="3" s="1"/>
  <c r="O28" i="3"/>
  <c r="Q28" i="3" s="1"/>
  <c r="W28" i="3" s="1"/>
  <c r="O29" i="3"/>
  <c r="Q29" i="3" s="1"/>
  <c r="W29" i="3" s="1"/>
  <c r="F11" i="4"/>
  <c r="F10" i="4"/>
  <c r="F21" i="4"/>
  <c r="F20" i="4"/>
  <c r="H4" i="3"/>
  <c r="E29" i="4" s="1"/>
  <c r="H5" i="3"/>
  <c r="E6" i="4" s="1"/>
  <c r="H6" i="3"/>
  <c r="E7" i="4" s="1"/>
  <c r="H7" i="3"/>
  <c r="E5" i="4" s="1"/>
  <c r="H8" i="3"/>
  <c r="E27" i="4" s="1"/>
  <c r="H9" i="3"/>
  <c r="E4" i="4" s="1"/>
  <c r="H10" i="3"/>
  <c r="E28" i="4" s="1"/>
  <c r="H11" i="3"/>
  <c r="E17" i="4" s="1"/>
  <c r="H12" i="3"/>
  <c r="E26" i="4" s="1"/>
  <c r="H13" i="3"/>
  <c r="E8" i="4" s="1"/>
  <c r="H14" i="3"/>
  <c r="E25" i="4" s="1"/>
  <c r="H15" i="3"/>
  <c r="E16" i="4" s="1"/>
  <c r="H16" i="3"/>
  <c r="E14" i="4" s="1"/>
  <c r="H17" i="3"/>
  <c r="E24" i="4" s="1"/>
  <c r="H18" i="3"/>
  <c r="E23" i="4" s="1"/>
  <c r="H19" i="3"/>
  <c r="E19" i="4" s="1"/>
  <c r="H20" i="3"/>
  <c r="E22" i="4" s="1"/>
  <c r="H21" i="3"/>
  <c r="E9" i="4" s="1"/>
  <c r="H22" i="3"/>
  <c r="E15" i="4" s="1"/>
  <c r="H23" i="3"/>
  <c r="E13" i="4" s="1"/>
  <c r="H24" i="3"/>
  <c r="E12" i="4" s="1"/>
  <c r="H25" i="3"/>
  <c r="E11" i="4" s="1"/>
  <c r="H27" i="3"/>
  <c r="E10" i="4" s="1"/>
  <c r="H28" i="3"/>
  <c r="E21" i="4" s="1"/>
  <c r="H29" i="3"/>
  <c r="E20" i="4" s="1"/>
  <c r="F21" i="3"/>
  <c r="F22" i="3"/>
  <c r="F23" i="3"/>
  <c r="F24" i="3"/>
  <c r="F25" i="3"/>
  <c r="F27" i="3"/>
  <c r="F28" i="3"/>
  <c r="F29" i="3"/>
  <c r="F6" i="3"/>
  <c r="F7" i="3"/>
  <c r="F8" i="3"/>
  <c r="F9" i="3"/>
  <c r="F10" i="3"/>
  <c r="F11" i="3"/>
  <c r="F12" i="3"/>
  <c r="F13" i="3"/>
  <c r="F14" i="3"/>
  <c r="F15" i="3"/>
  <c r="F16" i="3"/>
  <c r="F17" i="3"/>
  <c r="F18" i="3"/>
  <c r="F19" i="3"/>
  <c r="F20" i="3"/>
  <c r="F4" i="3"/>
  <c r="F5" i="3"/>
  <c r="D4" i="3"/>
  <c r="C29" i="4" s="1"/>
  <c r="D5" i="3"/>
  <c r="C6" i="4" s="1"/>
  <c r="D6" i="3"/>
  <c r="C7" i="4" s="1"/>
  <c r="D7" i="3"/>
  <c r="C5" i="4" s="1"/>
  <c r="D8" i="3"/>
  <c r="C27" i="4" s="1"/>
  <c r="D9" i="3"/>
  <c r="C4" i="4" s="1"/>
  <c r="D10" i="3"/>
  <c r="C28" i="4" s="1"/>
  <c r="D11" i="3"/>
  <c r="C17" i="4" s="1"/>
  <c r="D12" i="3"/>
  <c r="C26" i="4" s="1"/>
  <c r="D13" i="3"/>
  <c r="C8" i="4" s="1"/>
  <c r="D14" i="3"/>
  <c r="C25" i="4" s="1"/>
  <c r="D15" i="3"/>
  <c r="C16" i="4" s="1"/>
  <c r="D16" i="3"/>
  <c r="C14" i="4" s="1"/>
  <c r="D17" i="3"/>
  <c r="C24" i="4" s="1"/>
  <c r="D18" i="3"/>
  <c r="C23" i="4" s="1"/>
  <c r="D19" i="3"/>
  <c r="C19" i="4" s="1"/>
  <c r="D20" i="3"/>
  <c r="C22" i="4" s="1"/>
  <c r="D21" i="3"/>
  <c r="C9" i="4" s="1"/>
  <c r="D22" i="3"/>
  <c r="C15" i="4" s="1"/>
  <c r="D23" i="3"/>
  <c r="C13" i="4" s="1"/>
  <c r="D24" i="3"/>
  <c r="C12" i="4" s="1"/>
  <c r="D25" i="3"/>
  <c r="C11" i="4" s="1"/>
  <c r="D27" i="3"/>
  <c r="C10" i="4" s="1"/>
  <c r="D28" i="3"/>
  <c r="C21" i="4" s="1"/>
  <c r="D29" i="3"/>
  <c r="C20" i="4" s="1"/>
  <c r="O3" i="3"/>
  <c r="Q3" i="3" s="1"/>
  <c r="H3" i="3"/>
  <c r="E30" i="4" s="1"/>
  <c r="F3" i="3"/>
  <c r="D3" i="3"/>
  <c r="C30" i="4" s="1"/>
  <c r="M25" i="3" l="1"/>
  <c r="G11" i="4" s="1"/>
  <c r="S25" i="3"/>
  <c r="K24" i="3"/>
  <c r="F12" i="4" s="1"/>
  <c r="R24" i="3"/>
  <c r="D30" i="4"/>
  <c r="W3" i="3"/>
  <c r="K3" i="3"/>
  <c r="D6" i="4"/>
  <c r="D29" i="4"/>
  <c r="D22" i="4"/>
  <c r="D19" i="4"/>
  <c r="D23" i="4"/>
  <c r="D24" i="4"/>
  <c r="D14" i="4"/>
  <c r="D16" i="4"/>
  <c r="D25" i="4"/>
  <c r="D8" i="4"/>
  <c r="D26" i="4"/>
  <c r="D17" i="4"/>
  <c r="D28" i="4"/>
  <c r="D4" i="4"/>
  <c r="D27" i="4"/>
  <c r="D5" i="4"/>
  <c r="D7" i="4"/>
  <c r="D20" i="4"/>
  <c r="D21" i="4"/>
  <c r="D10" i="4"/>
  <c r="D11" i="4"/>
  <c r="D12" i="4"/>
  <c r="D13" i="4"/>
  <c r="D15" i="4"/>
  <c r="D9" i="4"/>
  <c r="W22" i="3"/>
  <c r="K22" i="3"/>
  <c r="W21" i="3"/>
  <c r="K21" i="3"/>
  <c r="W20" i="3"/>
  <c r="K20" i="3"/>
  <c r="W19" i="3"/>
  <c r="K19" i="3"/>
  <c r="W17" i="3"/>
  <c r="K17" i="3"/>
  <c r="W14" i="3"/>
  <c r="K14" i="3"/>
  <c r="W13" i="3"/>
  <c r="K13" i="3"/>
  <c r="W12" i="3"/>
  <c r="K12" i="3"/>
  <c r="W11" i="3"/>
  <c r="K11" i="3"/>
  <c r="W9" i="3"/>
  <c r="K9" i="3"/>
  <c r="W8" i="3"/>
  <c r="K8" i="3"/>
  <c r="W6" i="3"/>
  <c r="K6" i="3"/>
  <c r="W5" i="3"/>
  <c r="K5" i="3"/>
  <c r="W4" i="3"/>
  <c r="K4" i="3"/>
  <c r="W25" i="3"/>
  <c r="W24" i="3"/>
  <c r="R27" i="3"/>
  <c r="L27" i="4"/>
  <c r="H27" i="4" s="1"/>
  <c r="R22" i="3"/>
  <c r="L25" i="4"/>
  <c r="H25" i="4" s="1"/>
  <c r="R29" i="3"/>
  <c r="R28" i="3"/>
  <c r="M18" i="4"/>
  <c r="R6" i="3"/>
  <c r="R5" i="3"/>
  <c r="L6" i="4"/>
  <c r="H6" i="4" s="1"/>
  <c r="R9" i="3"/>
  <c r="L20" i="4"/>
  <c r="H20" i="4" s="1"/>
  <c r="L21" i="4"/>
  <c r="H21" i="4" s="1"/>
  <c r="L10" i="4"/>
  <c r="H10" i="4" s="1"/>
  <c r="L15" i="4"/>
  <c r="H15" i="4" s="1"/>
  <c r="R21" i="3"/>
  <c r="L9" i="4"/>
  <c r="H9" i="4" s="1"/>
  <c r="R20" i="3"/>
  <c r="L22" i="4"/>
  <c r="H22" i="4" s="1"/>
  <c r="R19" i="3"/>
  <c r="R17" i="3"/>
  <c r="R14" i="3"/>
  <c r="R13" i="3"/>
  <c r="R12" i="3"/>
  <c r="R11" i="3"/>
  <c r="R8" i="3"/>
  <c r="Q16" i="3"/>
  <c r="R4" i="3"/>
  <c r="Q15" i="3"/>
  <c r="R3" i="3"/>
  <c r="Q18" i="3"/>
  <c r="Q10" i="3"/>
  <c r="M24" i="3" l="1"/>
  <c r="G12" i="4" s="1"/>
  <c r="S24" i="3"/>
  <c r="W10" i="3"/>
  <c r="K10" i="3"/>
  <c r="W18" i="3"/>
  <c r="K18" i="3"/>
  <c r="M3" i="3"/>
  <c r="G30" i="4" s="1"/>
  <c r="S3" i="3"/>
  <c r="W15" i="3"/>
  <c r="K15" i="3"/>
  <c r="M4" i="3"/>
  <c r="G29" i="4" s="1"/>
  <c r="S4" i="3"/>
  <c r="W16" i="3"/>
  <c r="K16" i="3"/>
  <c r="W23" i="3"/>
  <c r="K23" i="3"/>
  <c r="M8" i="3"/>
  <c r="G27" i="4" s="1"/>
  <c r="S8" i="3"/>
  <c r="M11" i="3"/>
  <c r="G17" i="4" s="1"/>
  <c r="S11" i="3"/>
  <c r="M12" i="3"/>
  <c r="G26" i="4" s="1"/>
  <c r="S12" i="3"/>
  <c r="M13" i="3"/>
  <c r="G8" i="4" s="1"/>
  <c r="S13" i="3"/>
  <c r="M14" i="3"/>
  <c r="G25" i="4" s="1"/>
  <c r="S14" i="3"/>
  <c r="M17" i="3"/>
  <c r="G24" i="4" s="1"/>
  <c r="S17" i="3"/>
  <c r="M19" i="3"/>
  <c r="G19" i="4" s="1"/>
  <c r="S19" i="3"/>
  <c r="M20" i="3"/>
  <c r="G22" i="4" s="1"/>
  <c r="S20" i="3"/>
  <c r="M21" i="3"/>
  <c r="G9" i="4" s="1"/>
  <c r="S21" i="3"/>
  <c r="M9" i="3"/>
  <c r="G4" i="4" s="1"/>
  <c r="S9" i="3"/>
  <c r="M5" i="3"/>
  <c r="G6" i="4" s="1"/>
  <c r="S5" i="3"/>
  <c r="M6" i="3"/>
  <c r="G7" i="4" s="1"/>
  <c r="S6" i="3"/>
  <c r="M28" i="3"/>
  <c r="G21" i="4" s="1"/>
  <c r="S28" i="3"/>
  <c r="M29" i="3"/>
  <c r="G20" i="4" s="1"/>
  <c r="S29" i="3"/>
  <c r="M22" i="3"/>
  <c r="G15" i="4" s="1"/>
  <c r="S22" i="3"/>
  <c r="M27" i="3"/>
  <c r="G10" i="4" s="1"/>
  <c r="S27" i="3"/>
  <c r="L12" i="4"/>
  <c r="H12" i="4" s="1"/>
  <c r="L11" i="4"/>
  <c r="H11" i="4" s="1"/>
  <c r="M11" i="4" s="1"/>
  <c r="F29" i="4"/>
  <c r="F6" i="4"/>
  <c r="M6" i="4" s="1"/>
  <c r="F7" i="4"/>
  <c r="F27" i="4"/>
  <c r="M27" i="4" s="1"/>
  <c r="F4" i="4"/>
  <c r="F17" i="4"/>
  <c r="F26" i="4"/>
  <c r="F8" i="4"/>
  <c r="F25" i="4"/>
  <c r="M25" i="4" s="1"/>
  <c r="F24" i="4"/>
  <c r="F19" i="4"/>
  <c r="F22" i="4"/>
  <c r="F9" i="4"/>
  <c r="F15" i="4"/>
  <c r="F30" i="4"/>
  <c r="M9" i="4"/>
  <c r="L24" i="4"/>
  <c r="H24" i="4" s="1"/>
  <c r="M24" i="4" s="1"/>
  <c r="M15" i="4"/>
  <c r="L4" i="4"/>
  <c r="H4" i="4" s="1"/>
  <c r="M4" i="4" s="1"/>
  <c r="L17" i="4"/>
  <c r="H17" i="4" s="1"/>
  <c r="M17" i="4" s="1"/>
  <c r="L26" i="4"/>
  <c r="H26" i="4" s="1"/>
  <c r="M26" i="4" s="1"/>
  <c r="L19" i="4"/>
  <c r="H19" i="4" s="1"/>
  <c r="M19" i="4" s="1"/>
  <c r="L29" i="4"/>
  <c r="H29" i="4" s="1"/>
  <c r="M29" i="4" s="1"/>
  <c r="M22" i="4"/>
  <c r="L8" i="4"/>
  <c r="H8" i="4" s="1"/>
  <c r="M8" i="4" s="1"/>
  <c r="M10" i="4"/>
  <c r="L7" i="4"/>
  <c r="H7" i="4" s="1"/>
  <c r="M7" i="4" s="1"/>
  <c r="R23" i="3"/>
  <c r="M21" i="4"/>
  <c r="M20" i="4"/>
  <c r="R16" i="3"/>
  <c r="L14" i="4"/>
  <c r="H14" i="4" s="1"/>
  <c r="R15" i="3"/>
  <c r="L16" i="4"/>
  <c r="H16" i="4" s="1"/>
  <c r="R18" i="3"/>
  <c r="R10" i="3"/>
  <c r="Q7" i="3"/>
  <c r="K7" i="3" s="1"/>
  <c r="F5" i="4" l="1"/>
  <c r="M10" i="3"/>
  <c r="G28" i="4" s="1"/>
  <c r="S10" i="3"/>
  <c r="M18" i="3"/>
  <c r="G23" i="4" s="1"/>
  <c r="S18" i="3"/>
  <c r="M15" i="3"/>
  <c r="G16" i="4" s="1"/>
  <c r="S15" i="3"/>
  <c r="M16" i="3"/>
  <c r="G14" i="4" s="1"/>
  <c r="S16" i="3"/>
  <c r="M23" i="3"/>
  <c r="G13" i="4" s="1"/>
  <c r="S23" i="3"/>
  <c r="F13" i="4"/>
  <c r="F14" i="4"/>
  <c r="M14" i="4" s="1"/>
  <c r="F16" i="4"/>
  <c r="M16" i="4" s="1"/>
  <c r="F23" i="4"/>
  <c r="F28" i="4"/>
  <c r="R7" i="3"/>
  <c r="W7" i="3"/>
  <c r="M12" i="4"/>
  <c r="L13" i="4"/>
  <c r="H13" i="4" s="1"/>
  <c r="M13" i="4" s="1"/>
  <c r="L30" i="4"/>
  <c r="H30" i="4" s="1"/>
  <c r="M30" i="4" s="1"/>
  <c r="L23" i="4"/>
  <c r="H23" i="4" s="1"/>
  <c r="M23" i="4" s="1"/>
  <c r="L28" i="4"/>
  <c r="H28" i="4" s="1"/>
  <c r="M28" i="4" s="1"/>
  <c r="M7" i="3" l="1"/>
  <c r="G5" i="4" s="1"/>
  <c r="S7" i="3"/>
  <c r="L5" i="4"/>
  <c r="H5" i="4" s="1"/>
  <c r="M5" i="4" s="1"/>
</calcChain>
</file>

<file path=xl/sharedStrings.xml><?xml version="1.0" encoding="utf-8"?>
<sst xmlns="http://schemas.openxmlformats.org/spreadsheetml/2006/main" count="131" uniqueCount="95">
  <si>
    <t>Patent Number</t>
  </si>
  <si>
    <t>Earliest Filing Date of earliest patent</t>
  </si>
  <si>
    <t>Earliest non-provisional priority date</t>
  </si>
  <si>
    <r>
      <t xml:space="preserve">Time from first patent earliest filing date </t>
    </r>
    <r>
      <rPr>
        <b/>
        <i/>
        <sz val="11"/>
        <color theme="1"/>
        <rFont val="Calibri"/>
        <family val="2"/>
        <scheme val="minor"/>
      </rPr>
      <t>to</t>
    </r>
    <r>
      <rPr>
        <sz val="11"/>
        <color theme="1"/>
        <rFont val="Calibri"/>
        <family val="2"/>
        <scheme val="minor"/>
      </rPr>
      <t xml:space="preserve"> earliest NP filing date of patent (# days)</t>
    </r>
  </si>
  <si>
    <t>Filing date</t>
  </si>
  <si>
    <r>
      <t xml:space="preserve">Earliest NP filing date </t>
    </r>
    <r>
      <rPr>
        <b/>
        <i/>
        <sz val="11"/>
        <color theme="1"/>
        <rFont val="Calibri"/>
        <family val="2"/>
        <scheme val="minor"/>
      </rPr>
      <t>to</t>
    </r>
    <r>
      <rPr>
        <sz val="11"/>
        <color theme="1"/>
        <rFont val="Calibri"/>
        <family val="2"/>
        <scheme val="minor"/>
      </rPr>
      <t xml:space="preserve"> application filing date (# days)</t>
    </r>
  </si>
  <si>
    <t>Issue date</t>
  </si>
  <si>
    <r>
      <t xml:space="preserve">Earliest filing date </t>
    </r>
    <r>
      <rPr>
        <b/>
        <i/>
        <sz val="11"/>
        <color theme="1"/>
        <rFont val="Calibri"/>
        <family val="2"/>
        <scheme val="minor"/>
      </rPr>
      <t>to</t>
    </r>
    <r>
      <rPr>
        <sz val="11"/>
        <color theme="1"/>
        <rFont val="Calibri"/>
        <family val="2"/>
        <scheme val="minor"/>
      </rPr>
      <t xml:space="preserve"> issue date (# days)</t>
    </r>
  </si>
  <si>
    <t>17- or 20-Year Expiration Date</t>
  </si>
  <si>
    <t>Approval Date</t>
  </si>
  <si>
    <t xml:space="preserve"> Issue date and approval date (zero if issued after approval date) (# days)</t>
  </si>
  <si>
    <t>Expiration Date of Patent Referenced in Terminal Disclaimer (if no terminal disclaimer, link to column Q value)</t>
  </si>
  <si>
    <r>
      <t xml:space="preserve">First FDA Approval to Patent Expiration Date if issued pre-approval </t>
    </r>
    <r>
      <rPr>
        <b/>
        <u/>
        <sz val="11"/>
        <rFont val="Calibri"/>
        <family val="2"/>
      </rPr>
      <t>OR</t>
    </r>
    <r>
      <rPr>
        <sz val="11"/>
        <color rgb="FF000000"/>
        <rFont val="Calibri"/>
        <family val="2"/>
      </rPr>
      <t xml:space="preserve"> Issue Date to Expiration date if issued post-approval (# days). "Expiration date" is TD expiration date (Q) if sooner than 17/20-year expiration date (I). Else, use 17/20-year expiration date (I).</t>
    </r>
  </si>
  <si>
    <t>Patent Term Adjustment (# days)</t>
  </si>
  <si>
    <t>PTA-Adjusted Expiration Date (add PTA to 17/20-year expiration date)</t>
  </si>
  <si>
    <t>Patent Term Extension (# days)</t>
  </si>
  <si>
    <t>Terminal Disclaimer Expiration Date (compare expiration of Terminal disclaimer patents)</t>
  </si>
  <si>
    <t>PTE-Adjusted Expiration Date (add PTE to PTA-adjusted expiration date)</t>
  </si>
  <si>
    <t>Expiration of Pediatric Exclusivity (six months after PTE adjusted expiration date (S))</t>
  </si>
  <si>
    <t xml:space="preserve">Pediatric exclusivity in days (# days) </t>
  </si>
  <si>
    <t>FDA Eclusivity Expiration Date</t>
  </si>
  <si>
    <t>FDA New Chemical Entity Exclusivity (NCE) (difference between approval date and NCE expiration date; N/A for patents) (# days)</t>
  </si>
  <si>
    <t>Terminal Disclaimer (N/A if no terminal disclaimer) (# days)</t>
  </si>
  <si>
    <t>#</t>
  </si>
  <si>
    <t>MM/DD/YYYY</t>
  </si>
  <si>
    <t>"=DATEDIF(B2, C2, "D")"</t>
  </si>
  <si>
    <t>"=DATEDIF(C2, E2, "D")"</t>
  </si>
  <si>
    <t>"=DATEDIF(E2, G2, "D")"</t>
  </si>
  <si>
    <t>"=IF(J3&lt;G3, 0, IF(Q3&lt;I3, IF(Q3&lt;J3, (Q3-G3), (J3-G3)), IF(I3&lt;J3, (I3-G3), (J3-G3))))"</t>
  </si>
  <si>
    <t>MM/DD/YYYY (link to PTA/PTE-adjusted expiration date of earlier-filed patent's column Q value; if no terminal disclaimer, link to patent's column Q value)</t>
  </si>
  <si>
    <t>"=IF(G3&lt;J3, IF(Q3&lt;I3, (Q3-J3), (I3-J3)), IF(Q3&lt;I3, (Q3-G3), (I3-G3)))"</t>
  </si>
  <si>
    <t># (from Public PAIR or PALM)</t>
  </si>
  <si>
    <t>"=I2+N2"</t>
  </si>
  <si>
    <t>"=IF(L2&gt;O2, O2, L2)"</t>
  </si>
  <si>
    <t>"=Q2+P2"</t>
  </si>
  <si>
    <t>"=DATE(YEAR(R3),MONTH(R3)+6,DAY(R3))"</t>
  </si>
  <si>
    <t>"=S3-R3"</t>
  </si>
  <si>
    <t>"=DATEDIF(J6, U6, "D")"</t>
  </si>
  <si>
    <t>"=DATEDIF(Q2, O2, "D")"</t>
  </si>
  <si>
    <t>7514444 (Compound)</t>
  </si>
  <si>
    <t>8008309 (Compound)</t>
  </si>
  <si>
    <t>8476284 (Compound/Method of Treating)</t>
  </si>
  <si>
    <t>8497277 (Compound/Method of Treating)</t>
  </si>
  <si>
    <t>8563563 (Compound/Method of Treating)</t>
  </si>
  <si>
    <t>8697711 (Compound)</t>
  </si>
  <si>
    <t>8703780 (Compound/Method of Treating)</t>
  </si>
  <si>
    <t>8735403 (Compound)</t>
  </si>
  <si>
    <t>8754090 (Method of Treating/Dose)</t>
  </si>
  <si>
    <t>8754091 (Compound/Formulation)</t>
  </si>
  <si>
    <t>8952015 (Compound/Method of Treating)</t>
  </si>
  <si>
    <t>8957079 (Compound)</t>
  </si>
  <si>
    <t>8999999 (Method of Treating/Dose)</t>
  </si>
  <si>
    <t>9125889 (Method of Treating/Dose)</t>
  </si>
  <si>
    <t>9181257 (Compound)</t>
  </si>
  <si>
    <t>9296753 (Crystalline)</t>
  </si>
  <si>
    <t>9655857 (Tablet)</t>
  </si>
  <si>
    <t>9725455 (Crystalline)</t>
  </si>
  <si>
    <t>9795604 (Method of Treating- GVHD)</t>
  </si>
  <si>
    <t>9801881 (Method of Treating/Dose)</t>
  </si>
  <si>
    <t>9801883 (Method of Treating/Dose)</t>
  </si>
  <si>
    <t>9814721 (Method of Treating/Dose)</t>
  </si>
  <si>
    <t>10004746  (Method of Treating/Dose)</t>
  </si>
  <si>
    <t>10010507 (Tablet)</t>
  </si>
  <si>
    <t>10016435  (Method of Treating/Dose)</t>
  </si>
  <si>
    <t>10106548 (Crystalline)</t>
  </si>
  <si>
    <t>10125140  (Crystalline)</t>
  </si>
  <si>
    <t>NCE</t>
  </si>
  <si>
    <t>Patents</t>
  </si>
  <si>
    <t>Column1 (gap before earliest priority date)</t>
  </si>
  <si>
    <t>Earliest priority date</t>
  </si>
  <si>
    <t>U.S. Patent Application Pending</t>
  </si>
  <si>
    <t>Prior to FDA approval</t>
  </si>
  <si>
    <t>Drug &amp; Patent Approved (market exclusivity)</t>
  </si>
  <si>
    <t>Patent Term Adjustment</t>
  </si>
  <si>
    <t>Patent Term Extension</t>
  </si>
  <si>
    <t xml:space="preserve">FDCA Pediatric Exclusivity (PED) </t>
  </si>
  <si>
    <t>FDCA Exclusivity</t>
  </si>
  <si>
    <t>Terminal Disclaimer</t>
  </si>
  <si>
    <t>Total market exclusivity</t>
  </si>
  <si>
    <t>Type</t>
  </si>
  <si>
    <t>"='Data for bar graph (# days)'!D2/365.25"</t>
  </si>
  <si>
    <t>"='Data for bar graph (# days)'!F2/365.25"</t>
  </si>
  <si>
    <t>"='Data for bar graph (# days)'!H2/365.25"</t>
  </si>
  <si>
    <t>"='Data for bar graph (# days)'!K2/365.25"</t>
  </si>
  <si>
    <t>"='Data for bar graph (# days)'!M2/365.25"</t>
  </si>
  <si>
    <t>"=IF(K2&gt;0, IF(((('Data for bar graph (# days)'!N2-'Data for bar graph (# days)'!W2))/365.25)&gt;0, (('Data for bar graph (# days)'!N2-'Data for bar graph (# days)'!W2))/365.25, 0), ('Data for bar graph (# days)'!N2/365.25))"</t>
  </si>
  <si>
    <t>"='Data for bar graph (# days)'!P2/365.25"</t>
  </si>
  <si>
    <t>"='Data for bar graph (# days)'!T2/365.25"</t>
  </si>
  <si>
    <t>"='Data for bar graph (# days)'!V6/365.25"</t>
  </si>
  <si>
    <t>"='Data for bar graph (# days)'!W5/365.25"</t>
  </si>
  <si>
    <t>"=SUM(C2:E2, G2:I2)-K2"</t>
  </si>
  <si>
    <t>FDA NCE</t>
  </si>
  <si>
    <t>Multiple</t>
  </si>
  <si>
    <t>Method</t>
  </si>
  <si>
    <t>Compound, Formulation,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</si>
</sst>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Calibri"/>
      <family val="2"/>
      <scheme val="minor"/>
    </font>
    <font>
      <sz val="11"/>
      <color theme="0"/>
      <name val="Calibri"/>
      <family val="2"/>
      <scheme val="minor"/>
    </font>
    <font>
      <sz val="12"/>
      <color theme="1"/>
      <name val="Calibri"/>
      <family val="2"/>
      <scheme val="minor"/>
    </font>
    <font>
      <sz val="11"/>
      <name val="Calibri"/>
      <family val="2"/>
      <scheme val="minor"/>
    </font>
    <font>
      <b/>
      <i/>
      <sz val="11"/>
      <color theme="1"/>
      <name val="Calibri"/>
      <family val="2"/>
      <scheme val="minor"/>
    </font>
    <font>
      <sz val="11"/>
      <name val="Calibri"/>
      <family val="2"/>
    </font>
    <font>
      <sz val="11"/>
      <color rgb="FF000000"/>
      <name val="Calibri"/>
      <family val="2"/>
    </font>
    <font>
      <b/>
      <u/>
      <sz val="11"/>
      <name val="Calibri"/>
      <family val="2"/>
    </font>
    <font>
      <sz val="11"/>
      <color rgb="FFFFFFFF"/>
      <name val="Calibri"/>
      <family val="2"/>
    </font>
    <font>
      <sz val="11"/>
      <color rgb="FF444444"/>
      <name val="Calibri"/>
      <family val="2"/>
      <charset val="1"/>
    </font>
  </fonts>
  <fills count="17">
    <fill>
      <patternFill patternType="none"/>
    </fill>
    <fill>
      <patternFill patternType="gray125"/>
    </fill>
    <fill>
      <patternFill patternType="solid">
        <fgColor theme="0" tint="-0.249977111117893"/>
        <bgColor indexed="64"/>
      </patternFill>
    </fill>
    <fill>
      <patternFill patternType="solid">
        <fgColor theme="7" tint="0.39997558519241921"/>
        <bgColor indexed="64"/>
      </patternFill>
    </fill>
    <fill>
      <patternFill patternType="solid">
        <fgColor rgb="FF002060"/>
        <bgColor indexed="64"/>
      </patternFill>
    </fill>
    <fill>
      <patternFill patternType="solid">
        <fgColor rgb="FF00B0F0"/>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rgb="FF70AD47"/>
        <bgColor rgb="FF000000"/>
      </patternFill>
    </fill>
    <fill>
      <patternFill patternType="solid">
        <fgColor rgb="FFD9D9D9"/>
        <bgColor rgb="FF000000"/>
      </patternFill>
    </fill>
    <fill>
      <patternFill patternType="solid">
        <fgColor rgb="FFBDD7EE"/>
        <bgColor rgb="FF000000"/>
      </patternFill>
    </fill>
    <fill>
      <patternFill patternType="solid">
        <fgColor rgb="FFFFD966"/>
        <bgColor rgb="FF000000"/>
      </patternFill>
    </fill>
    <fill>
      <patternFill patternType="solid">
        <fgColor theme="9"/>
        <bgColor indexed="64"/>
      </patternFill>
    </fill>
    <fill>
      <patternFill patternType="solid">
        <fgColor theme="7" tint="-0.249977111117893"/>
        <bgColor indexed="64"/>
      </patternFill>
    </fill>
    <fill>
      <patternFill patternType="solid">
        <fgColor rgb="FFCC99FF"/>
        <bgColor indexed="64"/>
      </patternFill>
    </fill>
  </fills>
  <borders count="7">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0" fontId="5" fillId="0" borderId="0"/>
  </cellStyleXfs>
  <cellXfs count="63">
    <xf numFmtId="0" fontId="0" fillId="0" borderId="0" xfId="0"/>
    <xf numFmtId="0" fontId="0" fillId="0" borderId="0" xfId="0" applyAlignment="1">
      <alignment horizontal="center"/>
    </xf>
    <xf numFmtId="2" fontId="0" fillId="0" borderId="0" xfId="0" applyNumberFormat="1" applyAlignment="1">
      <alignment horizontal="center" vertical="center"/>
    </xf>
    <xf numFmtId="0" fontId="0" fillId="0" borderId="0" xfId="0" applyFill="1"/>
    <xf numFmtId="2" fontId="0" fillId="0" borderId="0" xfId="0" applyNumberFormat="1" applyFill="1" applyAlignment="1">
      <alignment horizontal="center" vertical="center"/>
    </xf>
    <xf numFmtId="0" fontId="3" fillId="6" borderId="1" xfId="0" applyFont="1" applyFill="1" applyBorder="1" applyAlignment="1">
      <alignment horizontal="center" vertical="center" wrapText="1"/>
    </xf>
    <xf numFmtId="0" fontId="1" fillId="4" borderId="0" xfId="0" applyFont="1" applyFill="1"/>
    <xf numFmtId="0" fontId="0" fillId="0" borderId="0" xfId="0" applyFill="1" applyBorder="1"/>
    <xf numFmtId="0" fontId="0" fillId="0" borderId="0" xfId="0" applyFill="1" applyBorder="1" applyAlignment="1">
      <alignment horizontal="center" vertical="center" wrapText="1"/>
    </xf>
    <xf numFmtId="0" fontId="3" fillId="0" borderId="0" xfId="0" applyFont="1" applyFill="1" applyBorder="1" applyAlignment="1">
      <alignment horizontal="center" vertical="center" wrapText="1"/>
    </xf>
    <xf numFmtId="0" fontId="0" fillId="9" borderId="2" xfId="0" applyFill="1" applyBorder="1" applyAlignment="1">
      <alignment horizontal="center" vertical="center" wrapText="1"/>
    </xf>
    <xf numFmtId="0" fontId="0" fillId="9" borderId="3" xfId="0" applyFill="1" applyBorder="1" applyAlignment="1">
      <alignment horizontal="center" vertical="center" wrapText="1"/>
    </xf>
    <xf numFmtId="0" fontId="3" fillId="9" borderId="3"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8" borderId="2" xfId="0" applyFill="1" applyBorder="1" applyAlignment="1">
      <alignment horizontal="center" vertical="center" wrapText="1"/>
    </xf>
    <xf numFmtId="0" fontId="0" fillId="3" borderId="2" xfId="0" applyFill="1" applyBorder="1" applyAlignment="1">
      <alignment horizontal="center" vertical="center" wrapText="1"/>
    </xf>
    <xf numFmtId="0" fontId="1" fillId="4" borderId="2" xfId="0" applyFont="1" applyFill="1" applyBorder="1" applyAlignment="1">
      <alignment horizontal="center" vertical="center" wrapText="1"/>
    </xf>
    <xf numFmtId="0" fontId="1" fillId="7" borderId="2"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2" borderId="5" xfId="0" applyFill="1" applyBorder="1" applyAlignment="1">
      <alignment horizontal="center" vertical="center" wrapText="1"/>
    </xf>
    <xf numFmtId="0" fontId="0" fillId="8" borderId="5" xfId="0" applyFill="1" applyBorder="1" applyAlignment="1">
      <alignment horizontal="center" vertical="center" wrapText="1"/>
    </xf>
    <xf numFmtId="0" fontId="0" fillId="5" borderId="5" xfId="0" applyFill="1" applyBorder="1" applyAlignment="1">
      <alignment horizontal="center" vertical="center" wrapText="1"/>
    </xf>
    <xf numFmtId="0" fontId="1" fillId="4" borderId="5"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0" fillId="0" borderId="0" xfId="0" applyBorder="1"/>
    <xf numFmtId="0" fontId="3" fillId="0" borderId="5" xfId="0" applyFont="1" applyFill="1" applyBorder="1" applyAlignment="1">
      <alignment horizontal="center" vertical="center" wrapText="1"/>
    </xf>
    <xf numFmtId="14" fontId="1" fillId="4" borderId="0" xfId="0" applyNumberFormat="1" applyFont="1" applyFill="1" applyAlignment="1">
      <alignment horizontal="center"/>
    </xf>
    <xf numFmtId="0" fontId="1" fillId="4" borderId="0" xfId="0" applyFont="1" applyFill="1" applyAlignment="1">
      <alignment horizontal="center"/>
    </xf>
    <xf numFmtId="0" fontId="0" fillId="0" borderId="0" xfId="0" applyAlignment="1">
      <alignment horizontal="left"/>
    </xf>
    <xf numFmtId="0" fontId="3" fillId="0" borderId="0" xfId="0" applyFont="1" applyFill="1" applyAlignment="1">
      <alignment horizontal="center"/>
    </xf>
    <xf numFmtId="0" fontId="0" fillId="0" borderId="0" xfId="0" applyFill="1" applyBorder="1" applyAlignment="1">
      <alignment horizontal="center"/>
    </xf>
    <xf numFmtId="14" fontId="2" fillId="0" borderId="0" xfId="0" applyNumberFormat="1" applyFont="1" applyFill="1" applyAlignment="1">
      <alignment horizontal="center"/>
    </xf>
    <xf numFmtId="0" fontId="0" fillId="0" borderId="0" xfId="0" applyAlignment="1">
      <alignment horizontal="left" wrapText="1"/>
    </xf>
    <xf numFmtId="14" fontId="1" fillId="4" borderId="0" xfId="0" applyNumberFormat="1" applyFont="1" applyFill="1"/>
    <xf numFmtId="164" fontId="0" fillId="0" borderId="0" xfId="0" applyNumberFormat="1" applyAlignment="1">
      <alignment horizontal="center" vertical="center"/>
    </xf>
    <xf numFmtId="164" fontId="0" fillId="0" borderId="0" xfId="0" applyNumberFormat="1" applyFill="1" applyAlignment="1">
      <alignment horizontal="center" vertical="center"/>
    </xf>
    <xf numFmtId="0" fontId="6" fillId="10" borderId="5" xfId="0" applyFont="1" applyFill="1" applyBorder="1" applyAlignment="1">
      <alignment horizontal="center" vertical="center" wrapText="1"/>
    </xf>
    <xf numFmtId="0" fontId="6" fillId="11" borderId="3" xfId="0" applyFont="1" applyFill="1" applyBorder="1" applyAlignment="1">
      <alignment horizontal="center" vertical="center" wrapText="1"/>
    </xf>
    <xf numFmtId="0" fontId="0" fillId="0" borderId="0" xfId="0" applyFill="1" applyAlignment="1">
      <alignment horizontal="center"/>
    </xf>
    <xf numFmtId="0" fontId="8" fillId="12" borderId="5" xfId="0" applyFont="1" applyFill="1" applyBorder="1" applyAlignment="1">
      <alignment horizontal="center" vertical="center" wrapText="1"/>
    </xf>
    <xf numFmtId="0" fontId="8" fillId="12" borderId="6" xfId="0" applyFont="1" applyFill="1" applyBorder="1" applyAlignment="1">
      <alignment horizontal="center" vertical="center" wrapText="1"/>
    </xf>
    <xf numFmtId="0" fontId="1" fillId="0" borderId="0" xfId="0" applyFont="1" applyFill="1" applyAlignment="1">
      <alignment horizontal="center"/>
    </xf>
    <xf numFmtId="2" fontId="1" fillId="4" borderId="0" xfId="0" applyNumberFormat="1" applyFont="1" applyFill="1" applyAlignment="1">
      <alignment horizontal="center" vertical="center"/>
    </xf>
    <xf numFmtId="164" fontId="1" fillId="4" borderId="0" xfId="0" applyNumberFormat="1" applyFont="1" applyFill="1" applyAlignment="1">
      <alignment horizontal="center" vertical="center"/>
    </xf>
    <xf numFmtId="0" fontId="6" fillId="13" borderId="5" xfId="0" applyFont="1" applyFill="1" applyBorder="1" applyAlignment="1">
      <alignment horizontal="center" vertical="center" wrapText="1"/>
    </xf>
    <xf numFmtId="14" fontId="0" fillId="0" borderId="0" xfId="0" applyNumberFormat="1" applyFill="1" applyAlignment="1">
      <alignment horizontal="center"/>
    </xf>
    <xf numFmtId="14" fontId="0" fillId="0" borderId="0" xfId="0" applyNumberFormat="1" applyFill="1" applyAlignment="1">
      <alignment horizontal="center" wrapText="1"/>
    </xf>
    <xf numFmtId="14" fontId="0" fillId="0" borderId="0" xfId="0" applyNumberFormat="1" applyFill="1" applyBorder="1" applyAlignment="1">
      <alignment horizontal="center"/>
    </xf>
    <xf numFmtId="0" fontId="0" fillId="0" borderId="0" xfId="0" applyAlignment="1">
      <alignment horizontal="center" vertical="center" wrapText="1"/>
    </xf>
    <xf numFmtId="0" fontId="0" fillId="14" borderId="2" xfId="0" applyFill="1" applyBorder="1" applyAlignment="1">
      <alignment horizontal="center" vertical="center" wrapText="1"/>
    </xf>
    <xf numFmtId="0" fontId="0" fillId="5" borderId="2" xfId="0" applyFill="1" applyBorder="1" applyAlignment="1">
      <alignment horizontal="center" vertical="center" wrapText="1"/>
    </xf>
    <xf numFmtId="0" fontId="1" fillId="15" borderId="2" xfId="0" applyFont="1" applyFill="1" applyBorder="1" applyAlignment="1">
      <alignment horizontal="center" vertical="center" wrapText="1"/>
    </xf>
    <xf numFmtId="0" fontId="3" fillId="16" borderId="2" xfId="0" applyFont="1" applyFill="1" applyBorder="1" applyAlignment="1">
      <alignment horizontal="center" vertical="center" wrapText="1"/>
    </xf>
    <xf numFmtId="0" fontId="0" fillId="0" borderId="0" xfId="0" applyFill="1" applyAlignment="1">
      <alignment horizontal="left"/>
    </xf>
    <xf numFmtId="0" fontId="0" fillId="0" borderId="0" xfId="0" applyFill="1" applyAlignment="1">
      <alignment horizontal="left" wrapText="1"/>
    </xf>
    <xf numFmtId="14" fontId="0" fillId="0" borderId="0" xfId="0" applyNumberFormat="1" applyFill="1"/>
    <xf numFmtId="14" fontId="9" fillId="0" borderId="0" xfId="0" quotePrefix="1" applyNumberFormat="1" applyFont="1" applyFill="1"/>
    <xf numFmtId="0" fontId="1" fillId="0" borderId="0" xfId="0" applyFont="1" applyFill="1"/>
    <xf numFmtId="1" fontId="0" fillId="0" borderId="0" xfId="0" applyNumberFormat="1" applyFill="1"/>
    <xf numFmtId="0" fontId="0" fillId="0" borderId="0" xfId="0" applyFill="1" applyAlignment="1">
      <alignment horizontal="center" vertical="center" wrapText="1"/>
    </xf>
    <xf numFmtId="0" fontId="0" fillId="0" borderId="0" xfId="0" applyFill="1" applyAlignment="1">
      <alignment horizontal="center" vertical="center" wrapText="1"/>
    </xf>
  </cellXfs>
  <cellStyles count="2">
    <cellStyle name="Normal" xfId="0" builtinId="0"/>
    <cellStyle name="Normal 2" xfId="1" xr:uid="{00000000-0005-0000-0000-00002F000000}"/>
  </cellStyles>
  <dxfs count="4">
    <dxf>
      <fill>
        <patternFill patternType="solid">
          <fgColor rgb="FF92D050"/>
          <bgColor rgb="FF000000"/>
        </patternFill>
      </fill>
    </dxf>
    <dxf>
      <fill>
        <patternFill patternType="solid">
          <fgColor rgb="FFFFFF00"/>
          <bgColor rgb="FF000000"/>
        </patternFill>
      </fill>
    </dxf>
    <dxf>
      <fill>
        <patternFill patternType="solid">
          <fgColor rgb="FFFFC000"/>
          <bgColor rgb="FF000000"/>
        </patternFill>
      </fill>
    </dxf>
    <dxf>
      <fill>
        <patternFill patternType="solid">
          <fgColor rgb="FFFF0000"/>
          <bgColor rgb="FF000000"/>
        </patternFill>
      </fill>
    </dxf>
  </dxfs>
  <tableStyles count="0" defaultTableStyle="TableStyleMedium2" defaultPivotStyle="PivotStyleLight16"/>
  <colors>
    <mruColors>
      <color rgb="FFCC99FF"/>
      <color rgb="FFB697D5"/>
      <color rgb="FFFFC0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r>
              <a:rPr lang="en-US" sz="1800" b="1">
                <a:solidFill>
                  <a:sysClr val="windowText" lastClr="000000"/>
                </a:solidFill>
              </a:rPr>
              <a:t>Imbruvica (Ibrutinib;</a:t>
            </a:r>
            <a:r>
              <a:rPr lang="en-US" sz="1800" b="1" baseline="0">
                <a:solidFill>
                  <a:sysClr val="windowText" lastClr="000000"/>
                </a:solidFill>
              </a:rPr>
              <a:t> NDA 210563)</a:t>
            </a:r>
            <a:endParaRPr lang="en-US"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9582018486610597"/>
          <c:y val="7.2469041404243151E-2"/>
          <c:w val="0.77753441768986964"/>
          <c:h val="0.81772264112447257"/>
        </c:manualLayout>
      </c:layout>
      <c:barChart>
        <c:barDir val="bar"/>
        <c:grouping val="stacked"/>
        <c:varyColors val="0"/>
        <c:ser>
          <c:idx val="0"/>
          <c:order val="0"/>
          <c:tx>
            <c:strRef>
              <c:f>'Bar Graph (# years)'!$C$1:$L$1</c:f>
              <c:strCache>
                <c:ptCount val="1"/>
                <c:pt idx="0">
                  <c:v>Column1 (gap before earliest priority date) Earliest priority date U.S. Patent Application Pending Prior to FDA approval Drug &amp; Patent Approved (market exclusivity) Patent Term Adjustment Patent Term Extension FDCA Pediatric Exclusivity (PED)  FDCA Exclus</c:v>
                </c:pt>
              </c:strCache>
            </c:strRef>
          </c:tx>
          <c:spPr>
            <a:noFill/>
            <a:ln>
              <a:noFill/>
            </a:ln>
            <a:effectLst/>
          </c:spPr>
          <c:invertIfNegative val="0"/>
          <c:cat>
            <c:strRef>
              <c:f>'Bar Graph (# years)'!$B$3:$B$30</c:f>
              <c:strCache>
                <c:ptCount val="28"/>
                <c:pt idx="0">
                  <c:v>NCE</c:v>
                </c:pt>
                <c:pt idx="1">
                  <c:v>8703780 (Compound/Method of Treating)</c:v>
                </c:pt>
                <c:pt idx="2">
                  <c:v>8563563 (Compound/Method of Treating)</c:v>
                </c:pt>
                <c:pt idx="3">
                  <c:v>8476284 (Compound/Method of Treating)</c:v>
                </c:pt>
                <c:pt idx="4">
                  <c:v>8497277 (Compound/Method of Treating)</c:v>
                </c:pt>
                <c:pt idx="5">
                  <c:v>8952015 (Compound/Method of Treating)</c:v>
                </c:pt>
                <c:pt idx="6">
                  <c:v>9795604 (Method of Treating- GVHD)</c:v>
                </c:pt>
                <c:pt idx="7">
                  <c:v>10016435  (Method of Treating/Dose)</c:v>
                </c:pt>
                <c:pt idx="8">
                  <c:v>10004746  (Method of Treating/Dose)</c:v>
                </c:pt>
                <c:pt idx="9">
                  <c:v>9814721 (Method of Treating/Dose)</c:v>
                </c:pt>
                <c:pt idx="10">
                  <c:v>9801883 (Method of Treating/Dose)</c:v>
                </c:pt>
                <c:pt idx="11">
                  <c:v>9125889 (Method of Treating/Dose)</c:v>
                </c:pt>
                <c:pt idx="12">
                  <c:v>9801881 (Method of Treating/Dose)</c:v>
                </c:pt>
                <c:pt idx="13">
                  <c:v>8999999 (Method of Treating/Dose)</c:v>
                </c:pt>
                <c:pt idx="14">
                  <c:v>8754090 (Method of Treating/Dose)</c:v>
                </c:pt>
                <c:pt idx="15">
                  <c:v>10010507 (Tablet)</c:v>
                </c:pt>
                <c:pt idx="16">
                  <c:v>9655857 (Tablet)</c:v>
                </c:pt>
                <c:pt idx="17">
                  <c:v>10125140  (Crystalline)</c:v>
                </c:pt>
                <c:pt idx="18">
                  <c:v>10106548 (Crystalline)</c:v>
                </c:pt>
                <c:pt idx="19">
                  <c:v>9725455 (Crystalline)</c:v>
                </c:pt>
                <c:pt idx="20">
                  <c:v>9296753 (Crystalline)</c:v>
                </c:pt>
                <c:pt idx="21">
                  <c:v>9181257 (Compound)</c:v>
                </c:pt>
                <c:pt idx="22">
                  <c:v>8957079 (Compound)</c:v>
                </c:pt>
                <c:pt idx="23">
                  <c:v>8754091 (Compound/Formulation)</c:v>
                </c:pt>
                <c:pt idx="24">
                  <c:v>8697711 (Compound)</c:v>
                </c:pt>
                <c:pt idx="25">
                  <c:v>8735403 (Compound)</c:v>
                </c:pt>
                <c:pt idx="26">
                  <c:v>8008309 (Compound)</c:v>
                </c:pt>
                <c:pt idx="27">
                  <c:v>7514444 (Compound)</c:v>
                </c:pt>
              </c:strCache>
            </c:strRef>
          </c:cat>
          <c:val>
            <c:numRef>
              <c:f>'Bar Graph (# years)'!$C$3:$C$30</c:f>
              <c:numCache>
                <c:formatCode>0.00</c:formatCode>
                <c:ptCount val="28"/>
                <c:pt idx="0">
                  <c:v>6.8774811772758389</c:v>
                </c:pt>
                <c:pt idx="1">
                  <c:v>0</c:v>
                </c:pt>
                <c:pt idx="2">
                  <c:v>0</c:v>
                </c:pt>
                <c:pt idx="3">
                  <c:v>0</c:v>
                </c:pt>
                <c:pt idx="4">
                  <c:v>0</c:v>
                </c:pt>
                <c:pt idx="5">
                  <c:v>0</c:v>
                </c:pt>
                <c:pt idx="6">
                  <c:v>7.8220396988364138</c:v>
                </c:pt>
                <c:pt idx="7">
                  <c:v>4.42984257357974</c:v>
                </c:pt>
                <c:pt idx="8">
                  <c:v>4.42984257357974</c:v>
                </c:pt>
                <c:pt idx="9">
                  <c:v>4.42984257357974</c:v>
                </c:pt>
                <c:pt idx="10">
                  <c:v>4.42984257357974</c:v>
                </c:pt>
                <c:pt idx="11">
                  <c:v>4.42984257357974</c:v>
                </c:pt>
                <c:pt idx="12">
                  <c:v>4.42984257357974</c:v>
                </c:pt>
                <c:pt idx="13">
                  <c:v>4.42984257357974</c:v>
                </c:pt>
                <c:pt idx="14">
                  <c:v>4.42984257357974</c:v>
                </c:pt>
                <c:pt idx="15">
                  <c:v>9.1800136892539363</c:v>
                </c:pt>
                <c:pt idx="16">
                  <c:v>9.1800136892539363</c:v>
                </c:pt>
                <c:pt idx="17">
                  <c:v>6.4312114989733056</c:v>
                </c:pt>
                <c:pt idx="18">
                  <c:v>6.4312114989733056</c:v>
                </c:pt>
                <c:pt idx="19">
                  <c:v>6.4312114989733056</c:v>
                </c:pt>
                <c:pt idx="20">
                  <c:v>6.4312114989733056</c:v>
                </c:pt>
                <c:pt idx="21">
                  <c:v>0</c:v>
                </c:pt>
                <c:pt idx="22">
                  <c:v>0</c:v>
                </c:pt>
                <c:pt idx="23">
                  <c:v>0</c:v>
                </c:pt>
                <c:pt idx="24">
                  <c:v>0</c:v>
                </c:pt>
                <c:pt idx="25">
                  <c:v>0</c:v>
                </c:pt>
                <c:pt idx="26">
                  <c:v>0</c:v>
                </c:pt>
                <c:pt idx="27">
                  <c:v>0</c:v>
                </c:pt>
              </c:numCache>
            </c:numRef>
          </c:val>
          <c:extLst>
            <c:ext xmlns:c16="http://schemas.microsoft.com/office/drawing/2014/chart" uri="{C3380CC4-5D6E-409C-BE32-E72D297353CC}">
              <c16:uniqueId val="{00000009-F61F-429C-B648-83080D56F475}"/>
            </c:ext>
          </c:extLst>
        </c:ser>
        <c:ser>
          <c:idx val="1"/>
          <c:order val="1"/>
          <c:tx>
            <c:strRef>
              <c:f>'Bar Graph (# years)'!$D$1</c:f>
              <c:strCache>
                <c:ptCount val="1"/>
                <c:pt idx="0">
                  <c:v>Earliest priority date</c:v>
                </c:pt>
              </c:strCache>
            </c:strRef>
          </c:tx>
          <c:spPr>
            <a:pattFill prst="ltHorz">
              <a:fgClr>
                <a:schemeClr val="bg1">
                  <a:lumMod val="75000"/>
                </a:schemeClr>
              </a:fgClr>
              <a:bgClr>
                <a:schemeClr val="bg1"/>
              </a:bgClr>
            </a:pattFill>
            <a:ln>
              <a:noFill/>
            </a:ln>
            <a:effectLst/>
            <a:scene3d>
              <a:camera prst="orthographicFront"/>
              <a:lightRig rig="threePt" dir="t"/>
            </a:scene3d>
            <a:sp3d>
              <a:bevelT/>
            </a:sp3d>
          </c:spPr>
          <c:invertIfNegative val="0"/>
          <c:dLbls>
            <c:dLbl>
              <c:idx val="6"/>
              <c:delete val="1"/>
              <c:extLst>
                <c:ext xmlns:c15="http://schemas.microsoft.com/office/drawing/2012/chart" uri="{CE6537A1-D6FC-4f65-9D91-7224C49458BB}"/>
                <c:ext xmlns:c16="http://schemas.microsoft.com/office/drawing/2014/chart" uri="{C3380CC4-5D6E-409C-BE32-E72D297353CC}">
                  <c16:uniqueId val="{00000000-DB76-481A-857F-1D3397027D1A}"/>
                </c:ext>
              </c:extLst>
            </c:dLbl>
            <c:dLbl>
              <c:idx val="16"/>
              <c:delete val="1"/>
              <c:extLst>
                <c:ext xmlns:c15="http://schemas.microsoft.com/office/drawing/2012/chart" uri="{CE6537A1-D6FC-4f65-9D91-7224C49458BB}"/>
                <c:ext xmlns:c16="http://schemas.microsoft.com/office/drawing/2014/chart" uri="{C3380CC4-5D6E-409C-BE32-E72D297353CC}">
                  <c16:uniqueId val="{00000001-DB76-481A-857F-1D3397027D1A}"/>
                </c:ext>
              </c:extLst>
            </c:dLbl>
            <c:dLbl>
              <c:idx val="20"/>
              <c:delete val="1"/>
              <c:extLst>
                <c:ext xmlns:c15="http://schemas.microsoft.com/office/drawing/2012/chart" uri="{CE6537A1-D6FC-4f65-9D91-7224C49458BB}"/>
                <c:ext xmlns:c16="http://schemas.microsoft.com/office/drawing/2014/chart" uri="{C3380CC4-5D6E-409C-BE32-E72D297353CC}">
                  <c16:uniqueId val="{00000002-DB76-481A-857F-1D3397027D1A}"/>
                </c:ext>
              </c:extLst>
            </c:dLbl>
            <c:dLbl>
              <c:idx val="27"/>
              <c:delete val="1"/>
              <c:extLst>
                <c:ext xmlns:c15="http://schemas.microsoft.com/office/drawing/2012/chart" uri="{CE6537A1-D6FC-4f65-9D91-7224C49458BB}"/>
                <c:ext xmlns:c16="http://schemas.microsoft.com/office/drawing/2014/chart" uri="{C3380CC4-5D6E-409C-BE32-E72D297353CC}">
                  <c16:uniqueId val="{00000003-DB76-481A-857F-1D3397027D1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years)'!$B$3:$B$30</c:f>
              <c:strCache>
                <c:ptCount val="28"/>
                <c:pt idx="0">
                  <c:v>NCE</c:v>
                </c:pt>
                <c:pt idx="1">
                  <c:v>8703780 (Compound/Method of Treating)</c:v>
                </c:pt>
                <c:pt idx="2">
                  <c:v>8563563 (Compound/Method of Treating)</c:v>
                </c:pt>
                <c:pt idx="3">
                  <c:v>8476284 (Compound/Method of Treating)</c:v>
                </c:pt>
                <c:pt idx="4">
                  <c:v>8497277 (Compound/Method of Treating)</c:v>
                </c:pt>
                <c:pt idx="5">
                  <c:v>8952015 (Compound/Method of Treating)</c:v>
                </c:pt>
                <c:pt idx="6">
                  <c:v>9795604 (Method of Treating- GVHD)</c:v>
                </c:pt>
                <c:pt idx="7">
                  <c:v>10016435  (Method of Treating/Dose)</c:v>
                </c:pt>
                <c:pt idx="8">
                  <c:v>10004746  (Method of Treating/Dose)</c:v>
                </c:pt>
                <c:pt idx="9">
                  <c:v>9814721 (Method of Treating/Dose)</c:v>
                </c:pt>
                <c:pt idx="10">
                  <c:v>9801883 (Method of Treating/Dose)</c:v>
                </c:pt>
                <c:pt idx="11">
                  <c:v>9125889 (Method of Treating/Dose)</c:v>
                </c:pt>
                <c:pt idx="12">
                  <c:v>9801881 (Method of Treating/Dose)</c:v>
                </c:pt>
                <c:pt idx="13">
                  <c:v>8999999 (Method of Treating/Dose)</c:v>
                </c:pt>
                <c:pt idx="14">
                  <c:v>8754090 (Method of Treating/Dose)</c:v>
                </c:pt>
                <c:pt idx="15">
                  <c:v>10010507 (Tablet)</c:v>
                </c:pt>
                <c:pt idx="16">
                  <c:v>9655857 (Tablet)</c:v>
                </c:pt>
                <c:pt idx="17">
                  <c:v>10125140  (Crystalline)</c:v>
                </c:pt>
                <c:pt idx="18">
                  <c:v>10106548 (Crystalline)</c:v>
                </c:pt>
                <c:pt idx="19">
                  <c:v>9725455 (Crystalline)</c:v>
                </c:pt>
                <c:pt idx="20">
                  <c:v>9296753 (Crystalline)</c:v>
                </c:pt>
                <c:pt idx="21">
                  <c:v>9181257 (Compound)</c:v>
                </c:pt>
                <c:pt idx="22">
                  <c:v>8957079 (Compound)</c:v>
                </c:pt>
                <c:pt idx="23">
                  <c:v>8754091 (Compound/Formulation)</c:v>
                </c:pt>
                <c:pt idx="24">
                  <c:v>8697711 (Compound)</c:v>
                </c:pt>
                <c:pt idx="25">
                  <c:v>8735403 (Compound)</c:v>
                </c:pt>
                <c:pt idx="26">
                  <c:v>8008309 (Compound)</c:v>
                </c:pt>
                <c:pt idx="27">
                  <c:v>7514444 (Compound)</c:v>
                </c:pt>
              </c:strCache>
            </c:strRef>
          </c:cat>
          <c:val>
            <c:numRef>
              <c:f>'Bar Graph (# years)'!$D$3:$D$30</c:f>
              <c:numCache>
                <c:formatCode>0.00</c:formatCode>
                <c:ptCount val="28"/>
                <c:pt idx="1">
                  <c:v>5.4729637234770703</c:v>
                </c:pt>
                <c:pt idx="2">
                  <c:v>5.0896646132785763</c:v>
                </c:pt>
                <c:pt idx="3">
                  <c:v>4.9664613278576315</c:v>
                </c:pt>
                <c:pt idx="4">
                  <c:v>4.9390828199863108</c:v>
                </c:pt>
                <c:pt idx="5">
                  <c:v>3.808350444900753</c:v>
                </c:pt>
                <c:pt idx="6">
                  <c:v>0</c:v>
                </c:pt>
                <c:pt idx="7">
                  <c:v>6.3162217659137578</c:v>
                </c:pt>
                <c:pt idx="8">
                  <c:v>6.1464750171115679</c:v>
                </c:pt>
                <c:pt idx="9">
                  <c:v>4.7693360711841208</c:v>
                </c:pt>
                <c:pt idx="10">
                  <c:v>4.7337440109514031</c:v>
                </c:pt>
                <c:pt idx="11">
                  <c:v>3.159479808350445</c:v>
                </c:pt>
                <c:pt idx="12">
                  <c:v>2.4832306639288158</c:v>
                </c:pt>
                <c:pt idx="13">
                  <c:v>1.6399726214921286</c:v>
                </c:pt>
                <c:pt idx="14">
                  <c:v>0.57221081451060918</c:v>
                </c:pt>
                <c:pt idx="15">
                  <c:v>1.9931553730321698</c:v>
                </c:pt>
                <c:pt idx="16">
                  <c:v>0</c:v>
                </c:pt>
                <c:pt idx="17">
                  <c:v>5.117043121149897</c:v>
                </c:pt>
                <c:pt idx="18">
                  <c:v>4.7173169062286107</c:v>
                </c:pt>
                <c:pt idx="19">
                  <c:v>3.8959616700889801</c:v>
                </c:pt>
                <c:pt idx="20">
                  <c:v>0</c:v>
                </c:pt>
                <c:pt idx="21">
                  <c:v>6.8802190280629709</c:v>
                </c:pt>
                <c:pt idx="22">
                  <c:v>5.8042436687200549</c:v>
                </c:pt>
                <c:pt idx="23">
                  <c:v>5.5195071868583163</c:v>
                </c:pt>
                <c:pt idx="24">
                  <c:v>5.4017796030116356</c:v>
                </c:pt>
                <c:pt idx="25">
                  <c:v>4.7529089664613275</c:v>
                </c:pt>
                <c:pt idx="26">
                  <c:v>2.5242984257357972</c:v>
                </c:pt>
                <c:pt idx="27">
                  <c:v>0</c:v>
                </c:pt>
              </c:numCache>
            </c:numRef>
          </c:val>
          <c:extLst>
            <c:ext xmlns:c16="http://schemas.microsoft.com/office/drawing/2014/chart" uri="{C3380CC4-5D6E-409C-BE32-E72D297353CC}">
              <c16:uniqueId val="{0000000A-F61F-429C-B648-83080D56F475}"/>
            </c:ext>
          </c:extLst>
        </c:ser>
        <c:ser>
          <c:idx val="2"/>
          <c:order val="2"/>
          <c:tx>
            <c:strRef>
              <c:f>'Bar Graph (# years)'!$E$1</c:f>
              <c:strCache>
                <c:ptCount val="1"/>
                <c:pt idx="0">
                  <c:v>U.S. Patent Application Pending</c:v>
                </c:pt>
              </c:strCache>
            </c:strRef>
          </c:tx>
          <c:spPr>
            <a:pattFill prst="pct25">
              <a:fgClr>
                <a:srgbClr val="C00000"/>
              </a:fgClr>
              <a:bgClr>
                <a:schemeClr val="bg1"/>
              </a:bgClr>
            </a:pattFill>
            <a:ln>
              <a:noFill/>
            </a:ln>
            <a:effectLst/>
            <a:scene3d>
              <a:camera prst="orthographicFront"/>
              <a:lightRig rig="threePt" dir="t"/>
            </a:scene3d>
            <a:sp3d>
              <a:bevelT/>
            </a:sp3d>
          </c:spPr>
          <c:invertIfNegative val="0"/>
          <c:dLbls>
            <c:dLbl>
              <c:idx val="15"/>
              <c:layout>
                <c:manualLayout>
                  <c:x val="-2.4549718060019421E-3"/>
                  <c:y val="1.497269781606114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97D-4CDF-B6A2-0707FD6677AE}"/>
                </c:ext>
              </c:extLst>
            </c:dLbl>
            <c:dLbl>
              <c:idx val="17"/>
              <c:layout>
                <c:manualLayout>
                  <c:x val="-3.6824577090029133E-3"/>
                  <c:y val="1.197815825284893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97D-4CDF-B6A2-0707FD6677AE}"/>
                </c:ext>
              </c:extLst>
            </c:dLbl>
            <c:dLbl>
              <c:idx val="19"/>
              <c:layout>
                <c:manualLayout>
                  <c:x val="-9.2061442725072835E-3"/>
                  <c:y val="1.397467515533493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97D-4CDF-B6A2-0707FD6677AE}"/>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years)'!$B$3:$B$30</c:f>
              <c:strCache>
                <c:ptCount val="28"/>
                <c:pt idx="0">
                  <c:v>NCE</c:v>
                </c:pt>
                <c:pt idx="1">
                  <c:v>8703780 (Compound/Method of Treating)</c:v>
                </c:pt>
                <c:pt idx="2">
                  <c:v>8563563 (Compound/Method of Treating)</c:v>
                </c:pt>
                <c:pt idx="3">
                  <c:v>8476284 (Compound/Method of Treating)</c:v>
                </c:pt>
                <c:pt idx="4">
                  <c:v>8497277 (Compound/Method of Treating)</c:v>
                </c:pt>
                <c:pt idx="5">
                  <c:v>8952015 (Compound/Method of Treating)</c:v>
                </c:pt>
                <c:pt idx="6">
                  <c:v>9795604 (Method of Treating- GVHD)</c:v>
                </c:pt>
                <c:pt idx="7">
                  <c:v>10016435  (Method of Treating/Dose)</c:v>
                </c:pt>
                <c:pt idx="8">
                  <c:v>10004746  (Method of Treating/Dose)</c:v>
                </c:pt>
                <c:pt idx="9">
                  <c:v>9814721 (Method of Treating/Dose)</c:v>
                </c:pt>
                <c:pt idx="10">
                  <c:v>9801883 (Method of Treating/Dose)</c:v>
                </c:pt>
                <c:pt idx="11">
                  <c:v>9125889 (Method of Treating/Dose)</c:v>
                </c:pt>
                <c:pt idx="12">
                  <c:v>9801881 (Method of Treating/Dose)</c:v>
                </c:pt>
                <c:pt idx="13">
                  <c:v>8999999 (Method of Treating/Dose)</c:v>
                </c:pt>
                <c:pt idx="14">
                  <c:v>8754090 (Method of Treating/Dose)</c:v>
                </c:pt>
                <c:pt idx="15">
                  <c:v>10010507 (Tablet)</c:v>
                </c:pt>
                <c:pt idx="16">
                  <c:v>9655857 (Tablet)</c:v>
                </c:pt>
                <c:pt idx="17">
                  <c:v>10125140  (Crystalline)</c:v>
                </c:pt>
                <c:pt idx="18">
                  <c:v>10106548 (Crystalline)</c:v>
                </c:pt>
                <c:pt idx="19">
                  <c:v>9725455 (Crystalline)</c:v>
                </c:pt>
                <c:pt idx="20">
                  <c:v>9296753 (Crystalline)</c:v>
                </c:pt>
                <c:pt idx="21">
                  <c:v>9181257 (Compound)</c:v>
                </c:pt>
                <c:pt idx="22">
                  <c:v>8957079 (Compound)</c:v>
                </c:pt>
                <c:pt idx="23">
                  <c:v>8754091 (Compound/Formulation)</c:v>
                </c:pt>
                <c:pt idx="24">
                  <c:v>8697711 (Compound)</c:v>
                </c:pt>
                <c:pt idx="25">
                  <c:v>8735403 (Compound)</c:v>
                </c:pt>
                <c:pt idx="26">
                  <c:v>8008309 (Compound)</c:v>
                </c:pt>
                <c:pt idx="27">
                  <c:v>7514444 (Compound)</c:v>
                </c:pt>
              </c:strCache>
            </c:strRef>
          </c:cat>
          <c:val>
            <c:numRef>
              <c:f>'Bar Graph (# years)'!$E$3:$E$30</c:f>
              <c:numCache>
                <c:formatCode>0.00</c:formatCode>
                <c:ptCount val="28"/>
                <c:pt idx="1">
                  <c:v>1.8425735797399041</c:v>
                </c:pt>
                <c:pt idx="2">
                  <c:v>1.7275838466803559</c:v>
                </c:pt>
                <c:pt idx="3">
                  <c:v>1.5441478439425051</c:v>
                </c:pt>
                <c:pt idx="4">
                  <c:v>1.6481861738535251</c:v>
                </c:pt>
                <c:pt idx="5">
                  <c:v>4.3121149897330593</c:v>
                </c:pt>
                <c:pt idx="6">
                  <c:v>3.0006844626967832</c:v>
                </c:pt>
                <c:pt idx="7">
                  <c:v>0.78576317590691303</c:v>
                </c:pt>
                <c:pt idx="8">
                  <c:v>0.91718001368925395</c:v>
                </c:pt>
                <c:pt idx="9">
                  <c:v>1.6810403832991101</c:v>
                </c:pt>
                <c:pt idx="10">
                  <c:v>1.678302532511978</c:v>
                </c:pt>
                <c:pt idx="11">
                  <c:v>1.106091718001369</c:v>
                </c:pt>
                <c:pt idx="12">
                  <c:v>3.9288158795345653</c:v>
                </c:pt>
                <c:pt idx="13">
                  <c:v>2.2039698836413417</c:v>
                </c:pt>
                <c:pt idx="14">
                  <c:v>2.4668035592060233</c:v>
                </c:pt>
                <c:pt idx="15">
                  <c:v>0.33949349760438058</c:v>
                </c:pt>
                <c:pt idx="16">
                  <c:v>1.2210814510609171</c:v>
                </c:pt>
                <c:pt idx="17">
                  <c:v>0.32854209445585214</c:v>
                </c:pt>
                <c:pt idx="18">
                  <c:v>0.67077344284736484</c:v>
                </c:pt>
                <c:pt idx="19">
                  <c:v>0.28473648186173856</c:v>
                </c:pt>
                <c:pt idx="20">
                  <c:v>2.8199863107460645</c:v>
                </c:pt>
                <c:pt idx="21">
                  <c:v>1.9876796714579055</c:v>
                </c:pt>
                <c:pt idx="22">
                  <c:v>2.3353867214236823</c:v>
                </c:pt>
                <c:pt idx="23">
                  <c:v>1.9493497604380561</c:v>
                </c:pt>
                <c:pt idx="24">
                  <c:v>1.8945927446954141</c:v>
                </c:pt>
                <c:pt idx="25">
                  <c:v>2.6584531143052703</c:v>
                </c:pt>
                <c:pt idx="26">
                  <c:v>2.1464750171115674</c:v>
                </c:pt>
                <c:pt idx="27">
                  <c:v>2.2751540041067764</c:v>
                </c:pt>
              </c:numCache>
            </c:numRef>
          </c:val>
          <c:extLst>
            <c:ext xmlns:c16="http://schemas.microsoft.com/office/drawing/2014/chart" uri="{C3380CC4-5D6E-409C-BE32-E72D297353CC}">
              <c16:uniqueId val="{0000000B-F61F-429C-B648-83080D56F475}"/>
            </c:ext>
          </c:extLst>
        </c:ser>
        <c:ser>
          <c:idx val="3"/>
          <c:order val="3"/>
          <c:tx>
            <c:strRef>
              <c:f>'Bar Graph (# years)'!$F$1</c:f>
              <c:strCache>
                <c:ptCount val="1"/>
                <c:pt idx="0">
                  <c:v>Prior to FDA approval</c:v>
                </c:pt>
              </c:strCache>
            </c:strRef>
          </c:tx>
          <c:spPr>
            <a:solidFill>
              <a:schemeClr val="accent4"/>
            </a:solidFill>
            <a:ln>
              <a:noFill/>
            </a:ln>
            <a:effectLst/>
            <a:scene3d>
              <a:camera prst="orthographicFront"/>
              <a:lightRig rig="threePt" dir="t"/>
            </a:scene3d>
            <a:sp3d>
              <a:bevelT/>
            </a:sp3d>
          </c:spPr>
          <c:invertIfNegative val="0"/>
          <c:dLbls>
            <c:dLbl>
              <c:idx val="6"/>
              <c:layout>
                <c:manualLayout>
                  <c:x val="-5.4326399713290219E-3"/>
                  <c:y val="1.6088065557308965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398-4885-8798-47906F79EE13}"/>
                </c:ext>
              </c:extLst>
            </c:dLbl>
            <c:dLbl>
              <c:idx val="7"/>
              <c:delete val="1"/>
              <c:extLst>
                <c:ext xmlns:c15="http://schemas.microsoft.com/office/drawing/2012/chart" uri="{CE6537A1-D6FC-4f65-9D91-7224C49458BB}"/>
                <c:ext xmlns:c16="http://schemas.microsoft.com/office/drawing/2014/chart" uri="{C3380CC4-5D6E-409C-BE32-E72D297353CC}">
                  <c16:uniqueId val="{00000000-6700-4BAD-9DDB-B2BBFC8E7CE0}"/>
                </c:ext>
              </c:extLst>
            </c:dLbl>
            <c:dLbl>
              <c:idx val="8"/>
              <c:delete val="1"/>
              <c:extLst>
                <c:ext xmlns:c15="http://schemas.microsoft.com/office/drawing/2012/chart" uri="{CE6537A1-D6FC-4f65-9D91-7224C49458BB}"/>
                <c:ext xmlns:c16="http://schemas.microsoft.com/office/drawing/2014/chart" uri="{C3380CC4-5D6E-409C-BE32-E72D297353CC}">
                  <c16:uniqueId val="{00000001-6700-4BAD-9DDB-B2BBFC8E7CE0}"/>
                </c:ext>
              </c:extLst>
            </c:dLbl>
            <c:dLbl>
              <c:idx val="9"/>
              <c:layout>
                <c:manualLayout>
                  <c:x val="-8.9785213973011275E-3"/>
                  <c:y val="1.210595090099576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398-4885-8798-47906F79EE13}"/>
                </c:ext>
              </c:extLst>
            </c:dLbl>
            <c:dLbl>
              <c:idx val="10"/>
              <c:layout>
                <c:manualLayout>
                  <c:x val="-4.1899766520738591E-3"/>
                  <c:y val="1.210603033636908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398-4885-8798-47906F79EE13}"/>
                </c:ext>
              </c:extLst>
            </c:dLbl>
            <c:dLbl>
              <c:idx val="12"/>
              <c:layout>
                <c:manualLayout>
                  <c:x val="-5.3871128383807644E-3"/>
                  <c:y val="1.5132438626244728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398-4885-8798-47906F79EE13}"/>
                </c:ext>
              </c:extLst>
            </c:dLbl>
            <c:dLbl>
              <c:idx val="15"/>
              <c:delete val="1"/>
              <c:extLst>
                <c:ext xmlns:c15="http://schemas.microsoft.com/office/drawing/2012/chart" uri="{CE6537A1-D6FC-4f65-9D91-7224C49458BB}"/>
                <c:ext xmlns:c16="http://schemas.microsoft.com/office/drawing/2014/chart" uri="{C3380CC4-5D6E-409C-BE32-E72D297353CC}">
                  <c16:uniqueId val="{00000002-6700-4BAD-9DDB-B2BBFC8E7CE0}"/>
                </c:ext>
              </c:extLst>
            </c:dLbl>
            <c:dLbl>
              <c:idx val="17"/>
              <c:delete val="1"/>
              <c:extLst>
                <c:ext xmlns:c15="http://schemas.microsoft.com/office/drawing/2012/chart" uri="{CE6537A1-D6FC-4f65-9D91-7224C49458BB}"/>
                <c:ext xmlns:c16="http://schemas.microsoft.com/office/drawing/2014/chart" uri="{C3380CC4-5D6E-409C-BE32-E72D297353CC}">
                  <c16:uniqueId val="{00000003-6700-4BAD-9DDB-B2BBFC8E7CE0}"/>
                </c:ext>
              </c:extLst>
            </c:dLbl>
            <c:dLbl>
              <c:idx val="18"/>
              <c:delete val="1"/>
              <c:extLst>
                <c:ext xmlns:c15="http://schemas.microsoft.com/office/drawing/2012/chart" uri="{CE6537A1-D6FC-4f65-9D91-7224C49458BB}"/>
                <c:ext xmlns:c16="http://schemas.microsoft.com/office/drawing/2014/chart" uri="{C3380CC4-5D6E-409C-BE32-E72D297353CC}">
                  <c16:uniqueId val="{00000004-6700-4BAD-9DDB-B2BBFC8E7CE0}"/>
                </c:ext>
              </c:extLst>
            </c:dLbl>
            <c:dLbl>
              <c:idx val="19"/>
              <c:layout>
                <c:manualLayout>
                  <c:x val="1.8412288545014567E-3"/>
                  <c:y val="1.297633810725293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97D-4CDF-B6A2-0707FD6677AE}"/>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years)'!$B$3:$B$30</c:f>
              <c:strCache>
                <c:ptCount val="28"/>
                <c:pt idx="0">
                  <c:v>NCE</c:v>
                </c:pt>
                <c:pt idx="1">
                  <c:v>8703780 (Compound/Method of Treating)</c:v>
                </c:pt>
                <c:pt idx="2">
                  <c:v>8563563 (Compound/Method of Treating)</c:v>
                </c:pt>
                <c:pt idx="3">
                  <c:v>8476284 (Compound/Method of Treating)</c:v>
                </c:pt>
                <c:pt idx="4">
                  <c:v>8497277 (Compound/Method of Treating)</c:v>
                </c:pt>
                <c:pt idx="5">
                  <c:v>8952015 (Compound/Method of Treating)</c:v>
                </c:pt>
                <c:pt idx="6">
                  <c:v>9795604 (Method of Treating- GVHD)</c:v>
                </c:pt>
                <c:pt idx="7">
                  <c:v>10016435  (Method of Treating/Dose)</c:v>
                </c:pt>
                <c:pt idx="8">
                  <c:v>10004746  (Method of Treating/Dose)</c:v>
                </c:pt>
                <c:pt idx="9">
                  <c:v>9814721 (Method of Treating/Dose)</c:v>
                </c:pt>
                <c:pt idx="10">
                  <c:v>9801883 (Method of Treating/Dose)</c:v>
                </c:pt>
                <c:pt idx="11">
                  <c:v>9125889 (Method of Treating/Dose)</c:v>
                </c:pt>
                <c:pt idx="12">
                  <c:v>9801881 (Method of Treating/Dose)</c:v>
                </c:pt>
                <c:pt idx="13">
                  <c:v>8999999 (Method of Treating/Dose)</c:v>
                </c:pt>
                <c:pt idx="14">
                  <c:v>8754090 (Method of Treating/Dose)</c:v>
                </c:pt>
                <c:pt idx="15">
                  <c:v>10010507 (Tablet)</c:v>
                </c:pt>
                <c:pt idx="16">
                  <c:v>9655857 (Tablet)</c:v>
                </c:pt>
                <c:pt idx="17">
                  <c:v>10125140  (Crystalline)</c:v>
                </c:pt>
                <c:pt idx="18">
                  <c:v>10106548 (Crystalline)</c:v>
                </c:pt>
                <c:pt idx="19">
                  <c:v>9725455 (Crystalline)</c:v>
                </c:pt>
                <c:pt idx="20">
                  <c:v>9296753 (Crystalline)</c:v>
                </c:pt>
                <c:pt idx="21">
                  <c:v>9181257 (Compound)</c:v>
                </c:pt>
                <c:pt idx="22">
                  <c:v>8957079 (Compound)</c:v>
                </c:pt>
                <c:pt idx="23">
                  <c:v>8754091 (Compound/Formulation)</c:v>
                </c:pt>
                <c:pt idx="24">
                  <c:v>8697711 (Compound)</c:v>
                </c:pt>
                <c:pt idx="25">
                  <c:v>8735403 (Compound)</c:v>
                </c:pt>
                <c:pt idx="26">
                  <c:v>8008309 (Compound)</c:v>
                </c:pt>
                <c:pt idx="27">
                  <c:v>7514444 (Compound)</c:v>
                </c:pt>
              </c:strCache>
            </c:strRef>
          </c:cat>
          <c:val>
            <c:numRef>
              <c:f>'Bar Graph (# years)'!$F$3:$F$30</c:f>
              <c:numCache>
                <c:formatCode>0.00</c:formatCode>
                <c:ptCount val="28"/>
                <c:pt idx="1">
                  <c:v>3.8220396988364134</c:v>
                </c:pt>
                <c:pt idx="2">
                  <c:v>4.3203285420944555</c:v>
                </c:pt>
                <c:pt idx="3">
                  <c:v>4.6269678302532515</c:v>
                </c:pt>
                <c:pt idx="4">
                  <c:v>4.5503080082135527</c:v>
                </c:pt>
                <c:pt idx="5">
                  <c:v>3.0171115674195756</c:v>
                </c:pt>
                <c:pt idx="6">
                  <c:v>0.31485284052019163</c:v>
                </c:pt>
                <c:pt idx="7">
                  <c:v>0</c:v>
                </c:pt>
                <c:pt idx="8">
                  <c:v>0</c:v>
                </c:pt>
                <c:pt idx="9">
                  <c:v>0.25735797399041754</c:v>
                </c:pt>
                <c:pt idx="10">
                  <c:v>0.29568788501026694</c:v>
                </c:pt>
                <c:pt idx="11">
                  <c:v>2.4421629021218343</c:v>
                </c:pt>
                <c:pt idx="12">
                  <c:v>0.29568788501026694</c:v>
                </c:pt>
                <c:pt idx="13">
                  <c:v>2.8637919233401781</c:v>
                </c:pt>
                <c:pt idx="14">
                  <c:v>3.6687200547570158</c:v>
                </c:pt>
                <c:pt idx="15">
                  <c:v>0</c:v>
                </c:pt>
                <c:pt idx="16">
                  <c:v>0.73648186173853525</c:v>
                </c:pt>
                <c:pt idx="17">
                  <c:v>0</c:v>
                </c:pt>
                <c:pt idx="18">
                  <c:v>0</c:v>
                </c:pt>
                <c:pt idx="19">
                  <c:v>0.52566735112936347</c:v>
                </c:pt>
                <c:pt idx="20">
                  <c:v>1.8863791923340179</c:v>
                </c:pt>
                <c:pt idx="21">
                  <c:v>2.2696783025325118</c:v>
                </c:pt>
                <c:pt idx="22">
                  <c:v>2.9979466119096507</c:v>
                </c:pt>
                <c:pt idx="23">
                  <c:v>3.6687200547570158</c:v>
                </c:pt>
                <c:pt idx="24">
                  <c:v>3.8412046543463383</c:v>
                </c:pt>
                <c:pt idx="25">
                  <c:v>3.7262149212867897</c:v>
                </c:pt>
                <c:pt idx="26">
                  <c:v>6.4668035592060233</c:v>
                </c:pt>
                <c:pt idx="27">
                  <c:v>8.8624229979466111</c:v>
                </c:pt>
              </c:numCache>
            </c:numRef>
          </c:val>
          <c:extLst>
            <c:ext xmlns:c16="http://schemas.microsoft.com/office/drawing/2014/chart" uri="{C3380CC4-5D6E-409C-BE32-E72D297353CC}">
              <c16:uniqueId val="{0000000C-F61F-429C-B648-83080D56F475}"/>
            </c:ext>
          </c:extLst>
        </c:ser>
        <c:ser>
          <c:idx val="4"/>
          <c:order val="4"/>
          <c:tx>
            <c:strRef>
              <c:f>'Bar Graph (# years)'!$G$1</c:f>
              <c:strCache>
                <c:ptCount val="1"/>
                <c:pt idx="0">
                  <c:v>Drug &amp; Patent Approved (market exclusivity)</c:v>
                </c:pt>
              </c:strCache>
            </c:strRef>
          </c:tx>
          <c:spPr>
            <a:solidFill>
              <a:srgbClr val="92D050"/>
            </a:solidFill>
            <a:ln w="19050">
              <a:noFill/>
            </a:ln>
            <a:effectLst/>
            <a:scene3d>
              <a:camera prst="orthographicFront"/>
              <a:lightRig rig="threePt" dir="t"/>
            </a:scene3d>
            <a:sp3d>
              <a:bevelT/>
            </a:sp3d>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5-6700-4BAD-9DDB-B2BBFC8E7CE0}"/>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years)'!$B$3:$B$30</c:f>
              <c:strCache>
                <c:ptCount val="28"/>
                <c:pt idx="0">
                  <c:v>NCE</c:v>
                </c:pt>
                <c:pt idx="1">
                  <c:v>8703780 (Compound/Method of Treating)</c:v>
                </c:pt>
                <c:pt idx="2">
                  <c:v>8563563 (Compound/Method of Treating)</c:v>
                </c:pt>
                <c:pt idx="3">
                  <c:v>8476284 (Compound/Method of Treating)</c:v>
                </c:pt>
                <c:pt idx="4">
                  <c:v>8497277 (Compound/Method of Treating)</c:v>
                </c:pt>
                <c:pt idx="5">
                  <c:v>8952015 (Compound/Method of Treating)</c:v>
                </c:pt>
                <c:pt idx="6">
                  <c:v>9795604 (Method of Treating- GVHD)</c:v>
                </c:pt>
                <c:pt idx="7">
                  <c:v>10016435  (Method of Treating/Dose)</c:v>
                </c:pt>
                <c:pt idx="8">
                  <c:v>10004746  (Method of Treating/Dose)</c:v>
                </c:pt>
                <c:pt idx="9">
                  <c:v>9814721 (Method of Treating/Dose)</c:v>
                </c:pt>
                <c:pt idx="10">
                  <c:v>9801883 (Method of Treating/Dose)</c:v>
                </c:pt>
                <c:pt idx="11">
                  <c:v>9125889 (Method of Treating/Dose)</c:v>
                </c:pt>
                <c:pt idx="12">
                  <c:v>9801881 (Method of Treating/Dose)</c:v>
                </c:pt>
                <c:pt idx="13">
                  <c:v>8999999 (Method of Treating/Dose)</c:v>
                </c:pt>
                <c:pt idx="14">
                  <c:v>8754090 (Method of Treating/Dose)</c:v>
                </c:pt>
                <c:pt idx="15">
                  <c:v>10010507 (Tablet)</c:v>
                </c:pt>
                <c:pt idx="16">
                  <c:v>9655857 (Tablet)</c:v>
                </c:pt>
                <c:pt idx="17">
                  <c:v>10125140  (Crystalline)</c:v>
                </c:pt>
                <c:pt idx="18">
                  <c:v>10106548 (Crystalline)</c:v>
                </c:pt>
                <c:pt idx="19">
                  <c:v>9725455 (Crystalline)</c:v>
                </c:pt>
                <c:pt idx="20">
                  <c:v>9296753 (Crystalline)</c:v>
                </c:pt>
                <c:pt idx="21">
                  <c:v>9181257 (Compound)</c:v>
                </c:pt>
                <c:pt idx="22">
                  <c:v>8957079 (Compound)</c:v>
                </c:pt>
                <c:pt idx="23">
                  <c:v>8754091 (Compound/Formulation)</c:v>
                </c:pt>
                <c:pt idx="24">
                  <c:v>8697711 (Compound)</c:v>
                </c:pt>
                <c:pt idx="25">
                  <c:v>8735403 (Compound)</c:v>
                </c:pt>
                <c:pt idx="26">
                  <c:v>8008309 (Compound)</c:v>
                </c:pt>
                <c:pt idx="27">
                  <c:v>7514444 (Compound)</c:v>
                </c:pt>
              </c:strCache>
            </c:strRef>
          </c:cat>
          <c:val>
            <c:numRef>
              <c:f>'Bar Graph (# years)'!$G$3:$G$30</c:f>
              <c:numCache>
                <c:formatCode>0.00</c:formatCode>
                <c:ptCount val="28"/>
                <c:pt idx="1">
                  <c:v>8.8624229979466111</c:v>
                </c:pt>
                <c:pt idx="2">
                  <c:v>8.8624229979466111</c:v>
                </c:pt>
                <c:pt idx="3">
                  <c:v>8.8624229979466111</c:v>
                </c:pt>
                <c:pt idx="4">
                  <c:v>8.8624229979466111</c:v>
                </c:pt>
                <c:pt idx="5">
                  <c:v>8.8624229979466111</c:v>
                </c:pt>
                <c:pt idx="6">
                  <c:v>16.684462696783026</c:v>
                </c:pt>
                <c:pt idx="7">
                  <c:v>12.898015058179329</c:v>
                </c:pt>
                <c:pt idx="8">
                  <c:v>12.936344969199178</c:v>
                </c:pt>
                <c:pt idx="9">
                  <c:v>13.292265571526352</c:v>
                </c:pt>
                <c:pt idx="10">
                  <c:v>13.292265571526352</c:v>
                </c:pt>
                <c:pt idx="11">
                  <c:v>13.292265571526352</c:v>
                </c:pt>
                <c:pt idx="12">
                  <c:v>13.292265571526352</c:v>
                </c:pt>
                <c:pt idx="13">
                  <c:v>13.292265571526352</c:v>
                </c:pt>
                <c:pt idx="14">
                  <c:v>13.292265571526352</c:v>
                </c:pt>
                <c:pt idx="15">
                  <c:v>17.66735112936345</c:v>
                </c:pt>
                <c:pt idx="16">
                  <c:v>18.042436687200549</c:v>
                </c:pt>
                <c:pt idx="17">
                  <c:v>14.55441478439425</c:v>
                </c:pt>
                <c:pt idx="18">
                  <c:v>14.611909650924025</c:v>
                </c:pt>
                <c:pt idx="19">
                  <c:v>15.293634496919918</c:v>
                </c:pt>
                <c:pt idx="20">
                  <c:v>15.293634496919918</c:v>
                </c:pt>
                <c:pt idx="21">
                  <c:v>8.8624229979466111</c:v>
                </c:pt>
                <c:pt idx="22">
                  <c:v>8.8624229979466111</c:v>
                </c:pt>
                <c:pt idx="23">
                  <c:v>8.8624229979466111</c:v>
                </c:pt>
                <c:pt idx="24">
                  <c:v>8.8624229979466111</c:v>
                </c:pt>
                <c:pt idx="25">
                  <c:v>8.8624229979466111</c:v>
                </c:pt>
                <c:pt idx="26">
                  <c:v>8.8624229979466111</c:v>
                </c:pt>
                <c:pt idx="27">
                  <c:v>8.8624229979466111</c:v>
                </c:pt>
              </c:numCache>
            </c:numRef>
          </c:val>
          <c:extLst>
            <c:ext xmlns:c16="http://schemas.microsoft.com/office/drawing/2014/chart" uri="{C3380CC4-5D6E-409C-BE32-E72D297353CC}">
              <c16:uniqueId val="{0000000D-F61F-429C-B648-83080D56F475}"/>
            </c:ext>
          </c:extLst>
        </c:ser>
        <c:ser>
          <c:idx val="5"/>
          <c:order val="5"/>
          <c:tx>
            <c:strRef>
              <c:f>'Bar Graph (# years)'!$H$1</c:f>
              <c:strCache>
                <c:ptCount val="1"/>
                <c:pt idx="0">
                  <c:v>Patent Term Adjustment</c:v>
                </c:pt>
              </c:strCache>
            </c:strRef>
          </c:tx>
          <c:spPr>
            <a:solidFill>
              <a:srgbClr val="00B0F0"/>
            </a:solidFill>
            <a:ln w="19050">
              <a:noFill/>
            </a:ln>
            <a:effectLst/>
            <a:scene3d>
              <a:camera prst="orthographicFront"/>
              <a:lightRig rig="threePt" dir="t"/>
            </a:scene3d>
            <a:sp3d>
              <a:bevelT/>
            </a:sp3d>
          </c:spPr>
          <c:invertIfNegative val="0"/>
          <c:dLbls>
            <c:dLbl>
              <c:idx val="2"/>
              <c:layout>
                <c:manualLayout>
                  <c:x val="1.0479105145379274E-2"/>
                  <c:y val="1.230645724905721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700-4BAD-9DDB-B2BBFC8E7CE0}"/>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years)'!$B$3:$B$30</c:f>
              <c:strCache>
                <c:ptCount val="28"/>
                <c:pt idx="0">
                  <c:v>NCE</c:v>
                </c:pt>
                <c:pt idx="1">
                  <c:v>8703780 (Compound/Method of Treating)</c:v>
                </c:pt>
                <c:pt idx="2">
                  <c:v>8563563 (Compound/Method of Treating)</c:v>
                </c:pt>
                <c:pt idx="3">
                  <c:v>8476284 (Compound/Method of Treating)</c:v>
                </c:pt>
                <c:pt idx="4">
                  <c:v>8497277 (Compound/Method of Treating)</c:v>
                </c:pt>
                <c:pt idx="5">
                  <c:v>8952015 (Compound/Method of Treating)</c:v>
                </c:pt>
                <c:pt idx="6">
                  <c:v>9795604 (Method of Treating- GVHD)</c:v>
                </c:pt>
                <c:pt idx="7">
                  <c:v>10016435  (Method of Treating/Dose)</c:v>
                </c:pt>
                <c:pt idx="8">
                  <c:v>10004746  (Method of Treating/Dose)</c:v>
                </c:pt>
                <c:pt idx="9">
                  <c:v>9814721 (Method of Treating/Dose)</c:v>
                </c:pt>
                <c:pt idx="10">
                  <c:v>9801883 (Method of Treating/Dose)</c:v>
                </c:pt>
                <c:pt idx="11">
                  <c:v>9125889 (Method of Treating/Dose)</c:v>
                </c:pt>
                <c:pt idx="12">
                  <c:v>9801881 (Method of Treating/Dose)</c:v>
                </c:pt>
                <c:pt idx="13">
                  <c:v>8999999 (Method of Treating/Dose)</c:v>
                </c:pt>
                <c:pt idx="14">
                  <c:v>8754090 (Method of Treating/Dose)</c:v>
                </c:pt>
                <c:pt idx="15">
                  <c:v>10010507 (Tablet)</c:v>
                </c:pt>
                <c:pt idx="16">
                  <c:v>9655857 (Tablet)</c:v>
                </c:pt>
                <c:pt idx="17">
                  <c:v>10125140  (Crystalline)</c:v>
                </c:pt>
                <c:pt idx="18">
                  <c:v>10106548 (Crystalline)</c:v>
                </c:pt>
                <c:pt idx="19">
                  <c:v>9725455 (Crystalline)</c:v>
                </c:pt>
                <c:pt idx="20">
                  <c:v>9296753 (Crystalline)</c:v>
                </c:pt>
                <c:pt idx="21">
                  <c:v>9181257 (Compound)</c:v>
                </c:pt>
                <c:pt idx="22">
                  <c:v>8957079 (Compound)</c:v>
                </c:pt>
                <c:pt idx="23">
                  <c:v>8754091 (Compound/Formulation)</c:v>
                </c:pt>
                <c:pt idx="24">
                  <c:v>8697711 (Compound)</c:v>
                </c:pt>
                <c:pt idx="25">
                  <c:v>8735403 (Compound)</c:v>
                </c:pt>
                <c:pt idx="26">
                  <c:v>8008309 (Compound)</c:v>
                </c:pt>
                <c:pt idx="27">
                  <c:v>7514444 (Compound)</c:v>
                </c:pt>
              </c:strCache>
            </c:strRef>
          </c:cat>
          <c:val>
            <c:numRef>
              <c:f>'Bar Graph (# years)'!$H$3:$H$30</c:f>
              <c:numCache>
                <c:formatCode>0.0</c:formatCode>
                <c:ptCount val="28"/>
                <c:pt idx="1">
                  <c:v>0</c:v>
                </c:pt>
                <c:pt idx="2">
                  <c:v>0.32580424366872007</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extLst>
            <c:ext xmlns:c16="http://schemas.microsoft.com/office/drawing/2014/chart" uri="{C3380CC4-5D6E-409C-BE32-E72D297353CC}">
              <c16:uniqueId val="{0000000E-F61F-429C-B648-83080D56F475}"/>
            </c:ext>
          </c:extLst>
        </c:ser>
        <c:ser>
          <c:idx val="7"/>
          <c:order val="6"/>
          <c:tx>
            <c:strRef>
              <c:f>'Bar Graph (# years)'!$I$1</c:f>
              <c:strCache>
                <c:ptCount val="1"/>
                <c:pt idx="0">
                  <c:v>Patent Term Extension</c:v>
                </c:pt>
              </c:strCache>
            </c:strRef>
          </c:tx>
          <c:spPr>
            <a:solidFill>
              <a:srgbClr val="CC99FF"/>
            </a:solidFill>
            <a:ln w="19050">
              <a:noFill/>
            </a:ln>
            <a:effectLst/>
            <a:scene3d>
              <a:camera prst="orthographicFront"/>
              <a:lightRig rig="threePt" dir="t"/>
            </a:scene3d>
            <a:sp3d>
              <a:bevelT/>
            </a:sp3d>
          </c:spPr>
          <c:invertIfNegative val="0"/>
          <c:dLbls>
            <c:dLbl>
              <c:idx val="26"/>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700-4BAD-9DDB-B2BBFC8E7CE0}"/>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years)'!$B$3:$B$30</c:f>
              <c:strCache>
                <c:ptCount val="28"/>
                <c:pt idx="0">
                  <c:v>NCE</c:v>
                </c:pt>
                <c:pt idx="1">
                  <c:v>8703780 (Compound/Method of Treating)</c:v>
                </c:pt>
                <c:pt idx="2">
                  <c:v>8563563 (Compound/Method of Treating)</c:v>
                </c:pt>
                <c:pt idx="3">
                  <c:v>8476284 (Compound/Method of Treating)</c:v>
                </c:pt>
                <c:pt idx="4">
                  <c:v>8497277 (Compound/Method of Treating)</c:v>
                </c:pt>
                <c:pt idx="5">
                  <c:v>8952015 (Compound/Method of Treating)</c:v>
                </c:pt>
                <c:pt idx="6">
                  <c:v>9795604 (Method of Treating- GVHD)</c:v>
                </c:pt>
                <c:pt idx="7">
                  <c:v>10016435  (Method of Treating/Dose)</c:v>
                </c:pt>
                <c:pt idx="8">
                  <c:v>10004746  (Method of Treating/Dose)</c:v>
                </c:pt>
                <c:pt idx="9">
                  <c:v>9814721 (Method of Treating/Dose)</c:v>
                </c:pt>
                <c:pt idx="10">
                  <c:v>9801883 (Method of Treating/Dose)</c:v>
                </c:pt>
                <c:pt idx="11">
                  <c:v>9125889 (Method of Treating/Dose)</c:v>
                </c:pt>
                <c:pt idx="12">
                  <c:v>9801881 (Method of Treating/Dose)</c:v>
                </c:pt>
                <c:pt idx="13">
                  <c:v>8999999 (Method of Treating/Dose)</c:v>
                </c:pt>
                <c:pt idx="14">
                  <c:v>8754090 (Method of Treating/Dose)</c:v>
                </c:pt>
                <c:pt idx="15">
                  <c:v>10010507 (Tablet)</c:v>
                </c:pt>
                <c:pt idx="16">
                  <c:v>9655857 (Tablet)</c:v>
                </c:pt>
                <c:pt idx="17">
                  <c:v>10125140  (Crystalline)</c:v>
                </c:pt>
                <c:pt idx="18">
                  <c:v>10106548 (Crystalline)</c:v>
                </c:pt>
                <c:pt idx="19">
                  <c:v>9725455 (Crystalline)</c:v>
                </c:pt>
                <c:pt idx="20">
                  <c:v>9296753 (Crystalline)</c:v>
                </c:pt>
                <c:pt idx="21">
                  <c:v>9181257 (Compound)</c:v>
                </c:pt>
                <c:pt idx="22">
                  <c:v>8957079 (Compound)</c:v>
                </c:pt>
                <c:pt idx="23">
                  <c:v>8754091 (Compound/Formulation)</c:v>
                </c:pt>
                <c:pt idx="24">
                  <c:v>8697711 (Compound)</c:v>
                </c:pt>
                <c:pt idx="25">
                  <c:v>8735403 (Compound)</c:v>
                </c:pt>
                <c:pt idx="26">
                  <c:v>8008309 (Compound)</c:v>
                </c:pt>
                <c:pt idx="27">
                  <c:v>7514444 (Compound)</c:v>
                </c:pt>
              </c:strCache>
            </c:strRef>
          </c:cat>
          <c:val>
            <c:numRef>
              <c:f>'Bar Graph (# years)'!$I$3:$I$30</c:f>
              <c:numCache>
                <c:formatCode>0.0</c:formatCode>
                <c:ptCount val="28"/>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0.87611225188227237</c:v>
                </c:pt>
                <c:pt idx="27">
                  <c:v>0</c:v>
                </c:pt>
              </c:numCache>
            </c:numRef>
          </c:val>
          <c:extLst>
            <c:ext xmlns:c16="http://schemas.microsoft.com/office/drawing/2014/chart" uri="{C3380CC4-5D6E-409C-BE32-E72D297353CC}">
              <c16:uniqueId val="{00000000-1242-408C-ACE2-26EB34FF67C7}"/>
            </c:ext>
          </c:extLst>
        </c:ser>
        <c:ser>
          <c:idx val="8"/>
          <c:order val="7"/>
          <c:tx>
            <c:strRef>
              <c:f>'Bar Graph (# years)'!$K$1</c:f>
              <c:strCache>
                <c:ptCount val="1"/>
                <c:pt idx="0">
                  <c:v>FDCA Exclusivity</c:v>
                </c:pt>
              </c:strCache>
            </c:strRef>
          </c:tx>
          <c:spPr>
            <a:pattFill prst="lgCheck">
              <a:fgClr>
                <a:srgbClr val="002060"/>
              </a:fgClr>
              <a:bgClr>
                <a:schemeClr val="bg1"/>
              </a:bgClr>
            </a:pattFill>
            <a:ln>
              <a:noFill/>
            </a:ln>
            <a:effectLst/>
            <a:scene3d>
              <a:camera prst="orthographicFront"/>
              <a:lightRig rig="threePt" dir="t"/>
            </a:scene3d>
            <a:sp3d>
              <a:bevelT/>
            </a:sp3d>
          </c:spPr>
          <c:invertIfNegative val="0"/>
          <c:dLbls>
            <c:dLbl>
              <c:idx val="0"/>
              <c:layout>
                <c:manualLayout>
                  <c:x val="7.2421668277057288E-2"/>
                  <c:y val="1.996438305647082E-3"/>
                </c:manualLayout>
              </c:layout>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DB76-481A-857F-1D3397027D1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years)'!$B$3:$B$30</c:f>
              <c:strCache>
                <c:ptCount val="28"/>
                <c:pt idx="0">
                  <c:v>NCE</c:v>
                </c:pt>
                <c:pt idx="1">
                  <c:v>8703780 (Compound/Method of Treating)</c:v>
                </c:pt>
                <c:pt idx="2">
                  <c:v>8563563 (Compound/Method of Treating)</c:v>
                </c:pt>
                <c:pt idx="3">
                  <c:v>8476284 (Compound/Method of Treating)</c:v>
                </c:pt>
                <c:pt idx="4">
                  <c:v>8497277 (Compound/Method of Treating)</c:v>
                </c:pt>
                <c:pt idx="5">
                  <c:v>8952015 (Compound/Method of Treating)</c:v>
                </c:pt>
                <c:pt idx="6">
                  <c:v>9795604 (Method of Treating- GVHD)</c:v>
                </c:pt>
                <c:pt idx="7">
                  <c:v>10016435  (Method of Treating/Dose)</c:v>
                </c:pt>
                <c:pt idx="8">
                  <c:v>10004746  (Method of Treating/Dose)</c:v>
                </c:pt>
                <c:pt idx="9">
                  <c:v>9814721 (Method of Treating/Dose)</c:v>
                </c:pt>
                <c:pt idx="10">
                  <c:v>9801883 (Method of Treating/Dose)</c:v>
                </c:pt>
                <c:pt idx="11">
                  <c:v>9125889 (Method of Treating/Dose)</c:v>
                </c:pt>
                <c:pt idx="12">
                  <c:v>9801881 (Method of Treating/Dose)</c:v>
                </c:pt>
                <c:pt idx="13">
                  <c:v>8999999 (Method of Treating/Dose)</c:v>
                </c:pt>
                <c:pt idx="14">
                  <c:v>8754090 (Method of Treating/Dose)</c:v>
                </c:pt>
                <c:pt idx="15">
                  <c:v>10010507 (Tablet)</c:v>
                </c:pt>
                <c:pt idx="16">
                  <c:v>9655857 (Tablet)</c:v>
                </c:pt>
                <c:pt idx="17">
                  <c:v>10125140  (Crystalline)</c:v>
                </c:pt>
                <c:pt idx="18">
                  <c:v>10106548 (Crystalline)</c:v>
                </c:pt>
                <c:pt idx="19">
                  <c:v>9725455 (Crystalline)</c:v>
                </c:pt>
                <c:pt idx="20">
                  <c:v>9296753 (Crystalline)</c:v>
                </c:pt>
                <c:pt idx="21">
                  <c:v>9181257 (Compound)</c:v>
                </c:pt>
                <c:pt idx="22">
                  <c:v>8957079 (Compound)</c:v>
                </c:pt>
                <c:pt idx="23">
                  <c:v>8754091 (Compound/Formulation)</c:v>
                </c:pt>
                <c:pt idx="24">
                  <c:v>8697711 (Compound)</c:v>
                </c:pt>
                <c:pt idx="25">
                  <c:v>8735403 (Compound)</c:v>
                </c:pt>
                <c:pt idx="26">
                  <c:v>8008309 (Compound)</c:v>
                </c:pt>
                <c:pt idx="27">
                  <c:v>7514444 (Compound)</c:v>
                </c:pt>
              </c:strCache>
            </c:strRef>
          </c:cat>
          <c:val>
            <c:numRef>
              <c:f>'Bar Graph (# years)'!$K$3:$K$30</c:f>
              <c:numCache>
                <c:formatCode>0.0</c:formatCode>
                <c:ptCount val="28"/>
                <c:pt idx="0">
                  <c:v>4.9993155373032172</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extLst>
            <c:ext xmlns:c16="http://schemas.microsoft.com/office/drawing/2014/chart" uri="{C3380CC4-5D6E-409C-BE32-E72D297353CC}">
              <c16:uniqueId val="{0000000A-9D27-44D5-9AB2-5D53DEBF949F}"/>
            </c:ext>
          </c:extLst>
        </c:ser>
        <c:ser>
          <c:idx val="6"/>
          <c:order val="8"/>
          <c:tx>
            <c:strRef>
              <c:f>'Bar Graph (# years)'!$J$1</c:f>
              <c:strCache>
                <c:ptCount val="1"/>
                <c:pt idx="0">
                  <c:v>FDCA Pediatric Exclusivity (PED) </c:v>
                </c:pt>
              </c:strCache>
            </c:strRef>
          </c:tx>
          <c:spPr>
            <a:pattFill prst="lgCheck">
              <a:fgClr>
                <a:schemeClr val="accent4">
                  <a:lumMod val="75000"/>
                </a:schemeClr>
              </a:fgClr>
              <a:bgClr>
                <a:schemeClr val="bg1"/>
              </a:bgClr>
            </a:pattFill>
            <a:ln w="19050">
              <a:noFill/>
            </a:ln>
            <a:effectLst/>
            <a:scene3d>
              <a:camera prst="orthographicFront"/>
              <a:lightRig rig="threePt" dir="t"/>
            </a:scene3d>
            <a:sp3d>
              <a:bevelT/>
            </a:sp3d>
          </c:spPr>
          <c:invertIfNegative val="0"/>
          <c:cat>
            <c:strRef>
              <c:f>'Bar Graph (# years)'!$B$3:$B$30</c:f>
              <c:strCache>
                <c:ptCount val="28"/>
                <c:pt idx="0">
                  <c:v>NCE</c:v>
                </c:pt>
                <c:pt idx="1">
                  <c:v>8703780 (Compound/Method of Treating)</c:v>
                </c:pt>
                <c:pt idx="2">
                  <c:v>8563563 (Compound/Method of Treating)</c:v>
                </c:pt>
                <c:pt idx="3">
                  <c:v>8476284 (Compound/Method of Treating)</c:v>
                </c:pt>
                <c:pt idx="4">
                  <c:v>8497277 (Compound/Method of Treating)</c:v>
                </c:pt>
                <c:pt idx="5">
                  <c:v>8952015 (Compound/Method of Treating)</c:v>
                </c:pt>
                <c:pt idx="6">
                  <c:v>9795604 (Method of Treating- GVHD)</c:v>
                </c:pt>
                <c:pt idx="7">
                  <c:v>10016435  (Method of Treating/Dose)</c:v>
                </c:pt>
                <c:pt idx="8">
                  <c:v>10004746  (Method of Treating/Dose)</c:v>
                </c:pt>
                <c:pt idx="9">
                  <c:v>9814721 (Method of Treating/Dose)</c:v>
                </c:pt>
                <c:pt idx="10">
                  <c:v>9801883 (Method of Treating/Dose)</c:v>
                </c:pt>
                <c:pt idx="11">
                  <c:v>9125889 (Method of Treating/Dose)</c:v>
                </c:pt>
                <c:pt idx="12">
                  <c:v>9801881 (Method of Treating/Dose)</c:v>
                </c:pt>
                <c:pt idx="13">
                  <c:v>8999999 (Method of Treating/Dose)</c:v>
                </c:pt>
                <c:pt idx="14">
                  <c:v>8754090 (Method of Treating/Dose)</c:v>
                </c:pt>
                <c:pt idx="15">
                  <c:v>10010507 (Tablet)</c:v>
                </c:pt>
                <c:pt idx="16">
                  <c:v>9655857 (Tablet)</c:v>
                </c:pt>
                <c:pt idx="17">
                  <c:v>10125140  (Crystalline)</c:v>
                </c:pt>
                <c:pt idx="18">
                  <c:v>10106548 (Crystalline)</c:v>
                </c:pt>
                <c:pt idx="19">
                  <c:v>9725455 (Crystalline)</c:v>
                </c:pt>
                <c:pt idx="20">
                  <c:v>9296753 (Crystalline)</c:v>
                </c:pt>
                <c:pt idx="21">
                  <c:v>9181257 (Compound)</c:v>
                </c:pt>
                <c:pt idx="22">
                  <c:v>8957079 (Compound)</c:v>
                </c:pt>
                <c:pt idx="23">
                  <c:v>8754091 (Compound/Formulation)</c:v>
                </c:pt>
                <c:pt idx="24">
                  <c:v>8697711 (Compound)</c:v>
                </c:pt>
                <c:pt idx="25">
                  <c:v>8735403 (Compound)</c:v>
                </c:pt>
                <c:pt idx="26">
                  <c:v>8008309 (Compound)</c:v>
                </c:pt>
                <c:pt idx="27">
                  <c:v>7514444 (Compound)</c:v>
                </c:pt>
              </c:strCache>
            </c:strRef>
          </c:cat>
          <c:val>
            <c:numRef>
              <c:f>'Bar Graph (# years)'!$J$3:$J$30</c:f>
              <c:numCache>
                <c:formatCode>0.0</c:formatCode>
                <c:ptCount val="28"/>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extLst>
            <c:ext xmlns:c16="http://schemas.microsoft.com/office/drawing/2014/chart" uri="{C3380CC4-5D6E-409C-BE32-E72D297353CC}">
              <c16:uniqueId val="{0000000F-F61F-429C-B648-83080D56F475}"/>
            </c:ext>
          </c:extLst>
        </c:ser>
        <c:ser>
          <c:idx val="9"/>
          <c:order val="9"/>
          <c:tx>
            <c:strRef>
              <c:f>'Bar Graph (# years)'!$L$1</c:f>
              <c:strCache>
                <c:ptCount val="1"/>
                <c:pt idx="0">
                  <c:v>Terminal Disclaimer</c:v>
                </c:pt>
              </c:strCache>
            </c:strRef>
          </c:tx>
          <c:spPr>
            <a:pattFill prst="pct70">
              <a:fgClr>
                <a:schemeClr val="accent2"/>
              </a:fgClr>
              <a:bgClr>
                <a:schemeClr val="bg1"/>
              </a:bgClr>
            </a:pattFill>
            <a:ln>
              <a:noFill/>
            </a:ln>
            <a:effectLst/>
            <a:scene3d>
              <a:camera prst="orthographicFront"/>
              <a:lightRig rig="threePt" dir="t"/>
            </a:scene3d>
            <a:sp3d>
              <a:bevelT/>
            </a:sp3d>
          </c:spPr>
          <c:invertIfNegative val="0"/>
          <c:dLbls>
            <c:dLbl>
              <c:idx val="1"/>
              <c:delete val="1"/>
              <c:extLst>
                <c:ext xmlns:c15="http://schemas.microsoft.com/office/drawing/2012/chart" uri="{CE6537A1-D6FC-4f65-9D91-7224C49458BB}"/>
                <c:ext xmlns:c16="http://schemas.microsoft.com/office/drawing/2014/chart" uri="{C3380CC4-5D6E-409C-BE32-E72D297353CC}">
                  <c16:uniqueId val="{00000005-DB76-481A-857F-1D3397027D1A}"/>
                </c:ext>
              </c:extLst>
            </c:dLbl>
            <c:dLbl>
              <c:idx val="2"/>
              <c:delete val="1"/>
              <c:extLst>
                <c:ext xmlns:c15="http://schemas.microsoft.com/office/drawing/2012/chart" uri="{CE6537A1-D6FC-4f65-9D91-7224C49458BB}"/>
                <c:ext xmlns:c16="http://schemas.microsoft.com/office/drawing/2014/chart" uri="{C3380CC4-5D6E-409C-BE32-E72D297353CC}">
                  <c16:uniqueId val="{00000004-DB76-481A-857F-1D3397027D1A}"/>
                </c:ext>
              </c:extLst>
            </c:dLbl>
            <c:dLbl>
              <c:idx val="3"/>
              <c:delete val="1"/>
              <c:extLst>
                <c:ext xmlns:c15="http://schemas.microsoft.com/office/drawing/2012/chart" uri="{CE6537A1-D6FC-4f65-9D91-7224C49458BB}"/>
                <c:ext xmlns:c16="http://schemas.microsoft.com/office/drawing/2014/chart" uri="{C3380CC4-5D6E-409C-BE32-E72D297353CC}">
                  <c16:uniqueId val="{00000006-DB76-481A-857F-1D3397027D1A}"/>
                </c:ext>
              </c:extLst>
            </c:dLbl>
            <c:dLbl>
              <c:idx val="4"/>
              <c:delete val="1"/>
              <c:extLst>
                <c:ext xmlns:c15="http://schemas.microsoft.com/office/drawing/2012/chart" uri="{CE6537A1-D6FC-4f65-9D91-7224C49458BB}"/>
                <c:ext xmlns:c16="http://schemas.microsoft.com/office/drawing/2014/chart" uri="{C3380CC4-5D6E-409C-BE32-E72D297353CC}">
                  <c16:uniqueId val="{00000007-DB76-481A-857F-1D3397027D1A}"/>
                </c:ext>
              </c:extLst>
            </c:dLbl>
            <c:dLbl>
              <c:idx val="5"/>
              <c:layout>
                <c:manualLayout>
                  <c:x val="-1.8412288545013667E-3"/>
                  <c:y val="1.996438305647072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28F-485B-A211-2C896DCFCB22}"/>
                </c:ext>
              </c:extLst>
            </c:dLbl>
            <c:dLbl>
              <c:idx val="6"/>
              <c:delete val="1"/>
              <c:extLst>
                <c:ext xmlns:c15="http://schemas.microsoft.com/office/drawing/2012/chart" uri="{CE6537A1-D6FC-4f65-9D91-7224C49458BB}"/>
                <c:ext xmlns:c16="http://schemas.microsoft.com/office/drawing/2014/chart" uri="{C3380CC4-5D6E-409C-BE32-E72D297353CC}">
                  <c16:uniqueId val="{00000008-DB76-481A-857F-1D3397027D1A}"/>
                </c:ext>
              </c:extLst>
            </c:dLbl>
            <c:dLbl>
              <c:idx val="7"/>
              <c:delete val="1"/>
              <c:extLst>
                <c:ext xmlns:c15="http://schemas.microsoft.com/office/drawing/2012/chart" uri="{CE6537A1-D6FC-4f65-9D91-7224C49458BB}"/>
                <c:ext xmlns:c16="http://schemas.microsoft.com/office/drawing/2014/chart" uri="{C3380CC4-5D6E-409C-BE32-E72D297353CC}">
                  <c16:uniqueId val="{00000009-DB76-481A-857F-1D3397027D1A}"/>
                </c:ext>
              </c:extLst>
            </c:dLbl>
            <c:dLbl>
              <c:idx val="8"/>
              <c:delete val="1"/>
              <c:extLst>
                <c:ext xmlns:c15="http://schemas.microsoft.com/office/drawing/2012/chart" uri="{CE6537A1-D6FC-4f65-9D91-7224C49458BB}"/>
                <c:ext xmlns:c16="http://schemas.microsoft.com/office/drawing/2014/chart" uri="{C3380CC4-5D6E-409C-BE32-E72D297353CC}">
                  <c16:uniqueId val="{0000000A-DB76-481A-857F-1D3397027D1A}"/>
                </c:ext>
              </c:extLst>
            </c:dLbl>
            <c:dLbl>
              <c:idx val="9"/>
              <c:delete val="1"/>
              <c:extLst>
                <c:ext xmlns:c15="http://schemas.microsoft.com/office/drawing/2012/chart" uri="{CE6537A1-D6FC-4f65-9D91-7224C49458BB}"/>
                <c:ext xmlns:c16="http://schemas.microsoft.com/office/drawing/2014/chart" uri="{C3380CC4-5D6E-409C-BE32-E72D297353CC}">
                  <c16:uniqueId val="{0000000B-DB76-481A-857F-1D3397027D1A}"/>
                </c:ext>
              </c:extLst>
            </c:dLbl>
            <c:dLbl>
              <c:idx val="10"/>
              <c:delete val="1"/>
              <c:extLst>
                <c:ext xmlns:c15="http://schemas.microsoft.com/office/drawing/2012/chart" uri="{CE6537A1-D6FC-4f65-9D91-7224C49458BB}"/>
                <c:ext xmlns:c16="http://schemas.microsoft.com/office/drawing/2014/chart" uri="{C3380CC4-5D6E-409C-BE32-E72D297353CC}">
                  <c16:uniqueId val="{0000000C-DB76-481A-857F-1D3397027D1A}"/>
                </c:ext>
              </c:extLst>
            </c:dLbl>
            <c:dLbl>
              <c:idx val="11"/>
              <c:layout>
                <c:manualLayout>
                  <c:x val="9.2061442725072835E-3"/>
                  <c:y val="1.89654958305162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DB76-481A-857F-1D3397027D1A}"/>
                </c:ext>
              </c:extLst>
            </c:dLbl>
            <c:dLbl>
              <c:idx val="12"/>
              <c:delete val="1"/>
              <c:extLst>
                <c:ext xmlns:c15="http://schemas.microsoft.com/office/drawing/2012/chart" uri="{CE6537A1-D6FC-4f65-9D91-7224C49458BB}"/>
                <c:ext xmlns:c16="http://schemas.microsoft.com/office/drawing/2014/chart" uri="{C3380CC4-5D6E-409C-BE32-E72D297353CC}">
                  <c16:uniqueId val="{0000000D-DB76-481A-857F-1D3397027D1A}"/>
                </c:ext>
              </c:extLst>
            </c:dLbl>
            <c:dLbl>
              <c:idx val="13"/>
              <c:delete val="1"/>
              <c:extLst>
                <c:ext xmlns:c15="http://schemas.microsoft.com/office/drawing/2012/chart" uri="{CE6537A1-D6FC-4f65-9D91-7224C49458BB}"/>
                <c:ext xmlns:c16="http://schemas.microsoft.com/office/drawing/2014/chart" uri="{C3380CC4-5D6E-409C-BE32-E72D297353CC}">
                  <c16:uniqueId val="{0000000E-DB76-481A-857F-1D3397027D1A}"/>
                </c:ext>
              </c:extLst>
            </c:dLbl>
            <c:dLbl>
              <c:idx val="14"/>
              <c:delete val="1"/>
              <c:extLst>
                <c:ext xmlns:c15="http://schemas.microsoft.com/office/drawing/2012/chart" uri="{CE6537A1-D6FC-4f65-9D91-7224C49458BB}"/>
                <c:ext xmlns:c16="http://schemas.microsoft.com/office/drawing/2014/chart" uri="{C3380CC4-5D6E-409C-BE32-E72D297353CC}">
                  <c16:uniqueId val="{0000000F-DB76-481A-857F-1D3397027D1A}"/>
                </c:ext>
              </c:extLst>
            </c:dLbl>
            <c:dLbl>
              <c:idx val="15"/>
              <c:delete val="1"/>
              <c:extLst>
                <c:ext xmlns:c15="http://schemas.microsoft.com/office/drawing/2012/chart" uri="{CE6537A1-D6FC-4f65-9D91-7224C49458BB}"/>
                <c:ext xmlns:c16="http://schemas.microsoft.com/office/drawing/2014/chart" uri="{C3380CC4-5D6E-409C-BE32-E72D297353CC}">
                  <c16:uniqueId val="{00000010-DB76-481A-857F-1D3397027D1A}"/>
                </c:ext>
              </c:extLst>
            </c:dLbl>
            <c:dLbl>
              <c:idx val="16"/>
              <c:delete val="1"/>
              <c:extLst>
                <c:ext xmlns:c15="http://schemas.microsoft.com/office/drawing/2012/chart" uri="{CE6537A1-D6FC-4f65-9D91-7224C49458BB}"/>
                <c:ext xmlns:c16="http://schemas.microsoft.com/office/drawing/2014/chart" uri="{C3380CC4-5D6E-409C-BE32-E72D297353CC}">
                  <c16:uniqueId val="{00000011-DB76-481A-857F-1D3397027D1A}"/>
                </c:ext>
              </c:extLst>
            </c:dLbl>
            <c:dLbl>
              <c:idx val="17"/>
              <c:delete val="1"/>
              <c:extLst>
                <c:ext xmlns:c15="http://schemas.microsoft.com/office/drawing/2012/chart" uri="{CE6537A1-D6FC-4f65-9D91-7224C49458BB}"/>
                <c:ext xmlns:c16="http://schemas.microsoft.com/office/drawing/2014/chart" uri="{C3380CC4-5D6E-409C-BE32-E72D297353CC}">
                  <c16:uniqueId val="{00000012-DB76-481A-857F-1D3397027D1A}"/>
                </c:ext>
              </c:extLst>
            </c:dLbl>
            <c:dLbl>
              <c:idx val="18"/>
              <c:delete val="1"/>
              <c:extLst>
                <c:ext xmlns:c15="http://schemas.microsoft.com/office/drawing/2012/chart" uri="{CE6537A1-D6FC-4f65-9D91-7224C49458BB}"/>
                <c:ext xmlns:c16="http://schemas.microsoft.com/office/drawing/2014/chart" uri="{C3380CC4-5D6E-409C-BE32-E72D297353CC}">
                  <c16:uniqueId val="{00000013-DB76-481A-857F-1D3397027D1A}"/>
                </c:ext>
              </c:extLst>
            </c:dLbl>
            <c:dLbl>
              <c:idx val="19"/>
              <c:delete val="1"/>
              <c:extLst>
                <c:ext xmlns:c15="http://schemas.microsoft.com/office/drawing/2012/chart" uri="{CE6537A1-D6FC-4f65-9D91-7224C49458BB}"/>
                <c:ext xmlns:c16="http://schemas.microsoft.com/office/drawing/2014/chart" uri="{C3380CC4-5D6E-409C-BE32-E72D297353CC}">
                  <c16:uniqueId val="{00000014-DB76-481A-857F-1D3397027D1A}"/>
                </c:ext>
              </c:extLst>
            </c:dLbl>
            <c:dLbl>
              <c:idx val="20"/>
              <c:layout>
                <c:manualLayout>
                  <c:x val="1.0433630175508074E-2"/>
                  <c:y val="1.696913612170822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DB76-481A-857F-1D3397027D1A}"/>
                </c:ext>
              </c:extLst>
            </c:dLbl>
            <c:dLbl>
              <c:idx val="21"/>
              <c:delete val="1"/>
              <c:extLst>
                <c:ext xmlns:c15="http://schemas.microsoft.com/office/drawing/2012/chart" uri="{CE6537A1-D6FC-4f65-9D91-7224C49458BB}"/>
                <c:ext xmlns:c16="http://schemas.microsoft.com/office/drawing/2014/chart" uri="{C3380CC4-5D6E-409C-BE32-E72D297353CC}">
                  <c16:uniqueId val="{00000015-DB76-481A-857F-1D3397027D1A}"/>
                </c:ext>
              </c:extLst>
            </c:dLbl>
            <c:dLbl>
              <c:idx val="22"/>
              <c:delete val="1"/>
              <c:extLst>
                <c:ext xmlns:c15="http://schemas.microsoft.com/office/drawing/2012/chart" uri="{CE6537A1-D6FC-4f65-9D91-7224C49458BB}"/>
                <c:ext xmlns:c16="http://schemas.microsoft.com/office/drawing/2014/chart" uri="{C3380CC4-5D6E-409C-BE32-E72D297353CC}">
                  <c16:uniqueId val="{00000016-DB76-481A-857F-1D3397027D1A}"/>
                </c:ext>
              </c:extLst>
            </c:dLbl>
            <c:dLbl>
              <c:idx val="23"/>
              <c:delete val="1"/>
              <c:extLst>
                <c:ext xmlns:c15="http://schemas.microsoft.com/office/drawing/2012/chart" uri="{CE6537A1-D6FC-4f65-9D91-7224C49458BB}"/>
                <c:ext xmlns:c16="http://schemas.microsoft.com/office/drawing/2014/chart" uri="{C3380CC4-5D6E-409C-BE32-E72D297353CC}">
                  <c16:uniqueId val="{00000017-DB76-481A-857F-1D3397027D1A}"/>
                </c:ext>
              </c:extLst>
            </c:dLbl>
            <c:dLbl>
              <c:idx val="24"/>
              <c:delete val="1"/>
              <c:extLst>
                <c:ext xmlns:c15="http://schemas.microsoft.com/office/drawing/2012/chart" uri="{CE6537A1-D6FC-4f65-9D91-7224C49458BB}"/>
                <c:ext xmlns:c16="http://schemas.microsoft.com/office/drawing/2014/chart" uri="{C3380CC4-5D6E-409C-BE32-E72D297353CC}">
                  <c16:uniqueId val="{00000018-DB76-481A-857F-1D3397027D1A}"/>
                </c:ext>
              </c:extLst>
            </c:dLbl>
            <c:dLbl>
              <c:idx val="25"/>
              <c:delete val="1"/>
              <c:extLst>
                <c:ext xmlns:c15="http://schemas.microsoft.com/office/drawing/2012/chart" uri="{CE6537A1-D6FC-4f65-9D91-7224C49458BB}"/>
                <c:ext xmlns:c16="http://schemas.microsoft.com/office/drawing/2014/chart" uri="{C3380CC4-5D6E-409C-BE32-E72D297353CC}">
                  <c16:uniqueId val="{00000019-DB76-481A-857F-1D3397027D1A}"/>
                </c:ext>
              </c:extLst>
            </c:dLbl>
            <c:dLbl>
              <c:idx val="26"/>
              <c:layout>
                <c:manualLayout>
                  <c:x val="4.2962006605034887E-3"/>
                  <c:y val="1.696921471854707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DB76-481A-857F-1D3397027D1A}"/>
                </c:ext>
              </c:extLst>
            </c:dLbl>
            <c:dLbl>
              <c:idx val="27"/>
              <c:delete val="1"/>
              <c:extLst>
                <c:ext xmlns:c15="http://schemas.microsoft.com/office/drawing/2012/chart" uri="{CE6537A1-D6FC-4f65-9D91-7224C49458BB}"/>
                <c:ext xmlns:c16="http://schemas.microsoft.com/office/drawing/2014/chart" uri="{C3380CC4-5D6E-409C-BE32-E72D297353CC}">
                  <c16:uniqueId val="{0000001A-DB76-481A-857F-1D3397027D1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years)'!$B$3:$B$30</c:f>
              <c:strCache>
                <c:ptCount val="28"/>
                <c:pt idx="0">
                  <c:v>NCE</c:v>
                </c:pt>
                <c:pt idx="1">
                  <c:v>8703780 (Compound/Method of Treating)</c:v>
                </c:pt>
                <c:pt idx="2">
                  <c:v>8563563 (Compound/Method of Treating)</c:v>
                </c:pt>
                <c:pt idx="3">
                  <c:v>8476284 (Compound/Method of Treating)</c:v>
                </c:pt>
                <c:pt idx="4">
                  <c:v>8497277 (Compound/Method of Treating)</c:v>
                </c:pt>
                <c:pt idx="5">
                  <c:v>8952015 (Compound/Method of Treating)</c:v>
                </c:pt>
                <c:pt idx="6">
                  <c:v>9795604 (Method of Treating- GVHD)</c:v>
                </c:pt>
                <c:pt idx="7">
                  <c:v>10016435  (Method of Treating/Dose)</c:v>
                </c:pt>
                <c:pt idx="8">
                  <c:v>10004746  (Method of Treating/Dose)</c:v>
                </c:pt>
                <c:pt idx="9">
                  <c:v>9814721 (Method of Treating/Dose)</c:v>
                </c:pt>
                <c:pt idx="10">
                  <c:v>9801883 (Method of Treating/Dose)</c:v>
                </c:pt>
                <c:pt idx="11">
                  <c:v>9125889 (Method of Treating/Dose)</c:v>
                </c:pt>
                <c:pt idx="12">
                  <c:v>9801881 (Method of Treating/Dose)</c:v>
                </c:pt>
                <c:pt idx="13">
                  <c:v>8999999 (Method of Treating/Dose)</c:v>
                </c:pt>
                <c:pt idx="14">
                  <c:v>8754090 (Method of Treating/Dose)</c:v>
                </c:pt>
                <c:pt idx="15">
                  <c:v>10010507 (Tablet)</c:v>
                </c:pt>
                <c:pt idx="16">
                  <c:v>9655857 (Tablet)</c:v>
                </c:pt>
                <c:pt idx="17">
                  <c:v>10125140  (Crystalline)</c:v>
                </c:pt>
                <c:pt idx="18">
                  <c:v>10106548 (Crystalline)</c:v>
                </c:pt>
                <c:pt idx="19">
                  <c:v>9725455 (Crystalline)</c:v>
                </c:pt>
                <c:pt idx="20">
                  <c:v>9296753 (Crystalline)</c:v>
                </c:pt>
                <c:pt idx="21">
                  <c:v>9181257 (Compound)</c:v>
                </c:pt>
                <c:pt idx="22">
                  <c:v>8957079 (Compound)</c:v>
                </c:pt>
                <c:pt idx="23">
                  <c:v>8754091 (Compound/Formulation)</c:v>
                </c:pt>
                <c:pt idx="24">
                  <c:v>8697711 (Compound)</c:v>
                </c:pt>
                <c:pt idx="25">
                  <c:v>8735403 (Compound)</c:v>
                </c:pt>
                <c:pt idx="26">
                  <c:v>8008309 (Compound)</c:v>
                </c:pt>
                <c:pt idx="27">
                  <c:v>7514444 (Compound)</c:v>
                </c:pt>
              </c:strCache>
            </c:strRef>
          </c:cat>
          <c:val>
            <c:numRef>
              <c:f>'Bar Graph (# years)'!$L$3:$L$30</c:f>
              <c:numCache>
                <c:formatCode>0.0</c:formatCode>
                <c:ptCount val="28"/>
                <c:pt idx="1">
                  <c:v>0</c:v>
                </c:pt>
                <c:pt idx="2">
                  <c:v>0</c:v>
                </c:pt>
                <c:pt idx="3">
                  <c:v>0</c:v>
                </c:pt>
                <c:pt idx="4">
                  <c:v>0</c:v>
                </c:pt>
                <c:pt idx="5">
                  <c:v>1.78507871321013</c:v>
                </c:pt>
                <c:pt idx="6">
                  <c:v>0</c:v>
                </c:pt>
                <c:pt idx="7">
                  <c:v>0</c:v>
                </c:pt>
                <c:pt idx="8">
                  <c:v>0</c:v>
                </c:pt>
                <c:pt idx="9">
                  <c:v>0</c:v>
                </c:pt>
                <c:pt idx="10">
                  <c:v>0</c:v>
                </c:pt>
                <c:pt idx="11">
                  <c:v>0.38329911019849416</c:v>
                </c:pt>
                <c:pt idx="12">
                  <c:v>0</c:v>
                </c:pt>
                <c:pt idx="13">
                  <c:v>0</c:v>
                </c:pt>
                <c:pt idx="14">
                  <c:v>0</c:v>
                </c:pt>
                <c:pt idx="15">
                  <c:v>0</c:v>
                </c:pt>
                <c:pt idx="16">
                  <c:v>0</c:v>
                </c:pt>
                <c:pt idx="17">
                  <c:v>0</c:v>
                </c:pt>
                <c:pt idx="18">
                  <c:v>0</c:v>
                </c:pt>
                <c:pt idx="19">
                  <c:v>0</c:v>
                </c:pt>
                <c:pt idx="20">
                  <c:v>0.40793976728268311</c:v>
                </c:pt>
                <c:pt idx="21">
                  <c:v>0</c:v>
                </c:pt>
                <c:pt idx="22">
                  <c:v>0</c:v>
                </c:pt>
                <c:pt idx="23">
                  <c:v>0</c:v>
                </c:pt>
                <c:pt idx="24">
                  <c:v>1.3689253935660506E-2</c:v>
                </c:pt>
                <c:pt idx="25">
                  <c:v>0</c:v>
                </c:pt>
                <c:pt idx="26">
                  <c:v>0.22724161533196441</c:v>
                </c:pt>
                <c:pt idx="27">
                  <c:v>0</c:v>
                </c:pt>
              </c:numCache>
            </c:numRef>
          </c:val>
          <c:extLst>
            <c:ext xmlns:c16="http://schemas.microsoft.com/office/drawing/2014/chart" uri="{C3380CC4-5D6E-409C-BE32-E72D297353CC}">
              <c16:uniqueId val="{00000001-8857-4539-B6E0-B458160AB11B}"/>
            </c:ext>
          </c:extLst>
        </c:ser>
        <c:dLbls>
          <c:showLegendKey val="0"/>
          <c:showVal val="0"/>
          <c:showCatName val="0"/>
          <c:showSerName val="0"/>
          <c:showPercent val="0"/>
          <c:showBubbleSize val="0"/>
        </c:dLbls>
        <c:gapWidth val="70"/>
        <c:overlap val="100"/>
        <c:axId val="977983256"/>
        <c:axId val="977978664"/>
      </c:barChart>
      <c:catAx>
        <c:axId val="977983256"/>
        <c:scaling>
          <c:orientation val="maxMin"/>
        </c:scaling>
        <c:delete val="0"/>
        <c:axPos val="l"/>
        <c:title>
          <c:tx>
            <c:rich>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Patents &amp; Exclusivities</a:t>
                </a:r>
              </a:p>
            </c:rich>
          </c:tx>
          <c:layout>
            <c:manualLayout>
              <c:xMode val="edge"/>
              <c:yMode val="edge"/>
              <c:x val="1.6735368827135305E-3"/>
              <c:y val="0.39650745514596297"/>
            </c:manualLayout>
          </c:layout>
          <c:overlay val="0"/>
          <c:spPr>
            <a:noFill/>
            <a:ln>
              <a:noFill/>
            </a:ln>
            <a:effectLst/>
          </c:spPr>
          <c:txPr>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78664"/>
        <c:crosses val="autoZero"/>
        <c:auto val="0"/>
        <c:lblAlgn val="ctr"/>
        <c:lblOffset val="100"/>
        <c:noMultiLvlLbl val="0"/>
      </c:catAx>
      <c:valAx>
        <c:axId val="977978664"/>
        <c:scaling>
          <c:orientation val="minMax"/>
          <c:max val="30"/>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Years</a:t>
                </a:r>
              </a:p>
            </c:rich>
          </c:tx>
          <c:layout>
            <c:manualLayout>
              <c:xMode val="edge"/>
              <c:yMode val="edge"/>
              <c:x val="0.1212781201797619"/>
              <c:y val="0.91141538916674614"/>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0.00" sourceLinked="1"/>
        <c:majorTickMark val="out"/>
        <c:minorTickMark val="none"/>
        <c:tickLblPos val="high"/>
        <c:spPr>
          <a:noFill/>
          <a:ln>
            <a:noFill/>
          </a:ln>
          <a:effectLst/>
        </c:spPr>
        <c:txPr>
          <a:bodyPr rot="-6000000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crossAx val="977983256"/>
        <c:crosses val="autoZero"/>
        <c:crossBetween val="between"/>
      </c:valAx>
      <c:spPr>
        <a:noFill/>
        <a:ln>
          <a:noFill/>
        </a:ln>
        <a:effectLst/>
      </c:spPr>
    </c:plotArea>
    <c:legend>
      <c:legendPos val="b"/>
      <c:legendEntry>
        <c:idx val="0"/>
        <c:delete val="1"/>
      </c:legendEntry>
      <c:layout>
        <c:manualLayout>
          <c:xMode val="edge"/>
          <c:yMode val="edge"/>
          <c:x val="0.14399105539721202"/>
          <c:y val="0.94954098660096797"/>
          <c:w val="0.85355261966271978"/>
          <c:h val="4.2515388082109806E-2"/>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393629</xdr:colOff>
      <xdr:row>31</xdr:row>
      <xdr:rowOff>127000</xdr:rowOff>
    </xdr:from>
    <xdr:to>
      <xdr:col>14</xdr:col>
      <xdr:colOff>334531</xdr:colOff>
      <xdr:row>98</xdr:row>
      <xdr:rowOff>86658</xdr:rowOff>
    </xdr:to>
    <xdr:graphicFrame macro="">
      <xdr:nvGraphicFramePr>
        <xdr:cNvPr id="2" name="Chart 1" descr="IMBRUVICA (Ibrutinib; NDA 210563)&#10;&#10;IMBRUVICA tablet was approved on February 16, 2018. The FDA tentatively approved a generic ibrutinib product in 2021 based on the generic applicant demonstrating it met the requirements for approval under the FD&amp;C Act but the applicant could not be fully approved because of the patent protection on the reference listed drug (“RLD”). The patent owner successfully enforced four of the listed IMBRUVICA patents, which a court determined were not invalid and were infringed by the generic ibrutinib product. The patent owner obtained a permanent injunction against generic launch prior to September 3, 2036 (U.S. Pat. No. 9,655,857, with PED exclusivity). As of the date of this report, no generic ibrutinib products have been launched.&#10;USPTO identified five different families of patents having the same expiration dates due, in part, to terminal disclaimers. The first patent family, generally expiring on December 28, 2026, covers ibrutinib and other related compounds, and methods of treating different types of lymphomas. One of the compound patents received a patent term extension associated with the FDA approval process. The second patent family, generally expiring on June 3, 2031, covers different ibrutinib dose amounts for treating different lymphomas. The third patent family, generally expiring on June 3, 2033, covers different crystalline forms of ibrutinib and different formulations containing ibrutinib. The fourth patent family, generally expiring on October 24, 2034, covers methods of treating graft versus host disease. The fifth patent family, generally expiring on March 3, 2036, covers different tablet formulations containing ibrutinib. The bar chart also shows the five-year NCE exclusivity.&#10;">
          <a:extLst>
            <a:ext uri="{FF2B5EF4-FFF2-40B4-BE49-F238E27FC236}">
              <a16:creationId xmlns:a16="http://schemas.microsoft.com/office/drawing/2014/main" id="{212102B6-F8CF-4B65-996A-E5BE4FC6BC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0.01716</cdr:x>
      <cdr:y>0.91733</cdr:y>
    </cdr:from>
    <cdr:to>
      <cdr:x>0.99734</cdr:x>
      <cdr:y>0.94627</cdr:y>
    </cdr:to>
    <cdr:sp macro="" textlink="">
      <cdr:nvSpPr>
        <cdr:cNvPr id="2" name="TextBox 1">
          <a:extLst xmlns:a="http://schemas.openxmlformats.org/drawingml/2006/main">
            <a:ext uri="{FF2B5EF4-FFF2-40B4-BE49-F238E27FC236}">
              <a16:creationId xmlns:a16="http://schemas.microsoft.com/office/drawing/2014/main" id="{5A5140F4-1933-4969-963F-80C4A27CD398}"/>
            </a:ext>
          </a:extLst>
        </cdr:cNvPr>
        <cdr:cNvSpPr txBox="1"/>
      </cdr:nvSpPr>
      <cdr:spPr>
        <a:xfrm xmlns:a="http://schemas.openxmlformats.org/drawingml/2006/main">
          <a:off x="355087" y="11671300"/>
          <a:ext cx="20282572" cy="3683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600" b="1" baseline="0">
              <a:solidFill>
                <a:sysClr val="windowText" lastClr="000000"/>
              </a:solidFill>
            </a:rPr>
            <a:t>             	                                                 12/28/2006                                      12/28/2011                                    12/28/2016                                    </a:t>
          </a:r>
          <a:r>
            <a:rPr lang="en-US" sz="1600" b="1">
              <a:solidFill>
                <a:sysClr val="windowText" lastClr="000000"/>
              </a:solidFill>
            </a:rPr>
            <a:t>12/28/2021</a:t>
          </a:r>
          <a:r>
            <a:rPr lang="en-US" sz="1600" b="1" baseline="0">
              <a:solidFill>
                <a:sysClr val="windowText" lastClr="000000"/>
              </a:solidFill>
            </a:rPr>
            <a:t>                                     12/28/2026            	                      12/28/2031                                 12/28/2036                        	                                                    </a:t>
          </a:r>
          <a:endParaRPr lang="en-US" sz="1600" b="1">
            <a:solidFill>
              <a:sysClr val="windowText" lastClr="000000"/>
            </a:solidFill>
          </a:endParaRPr>
        </a:p>
      </cdr:txBody>
    </cdr:sp>
  </cdr:relSizeAnchor>
  <cdr:relSizeAnchor xmlns:cdr="http://schemas.openxmlformats.org/drawingml/2006/chartDrawing">
    <cdr:from>
      <cdr:x>0.11345</cdr:x>
      <cdr:y>0.78016</cdr:y>
    </cdr:from>
    <cdr:to>
      <cdr:x>0.17975</cdr:x>
      <cdr:y>0.82641</cdr:y>
    </cdr:to>
    <cdr:sp macro="" textlink="">
      <cdr:nvSpPr>
        <cdr:cNvPr id="3" name="TextBox 2">
          <a:extLst xmlns:a="http://schemas.openxmlformats.org/drawingml/2006/main">
            <a:ext uri="{FF2B5EF4-FFF2-40B4-BE49-F238E27FC236}">
              <a16:creationId xmlns:a16="http://schemas.microsoft.com/office/drawing/2014/main" id="{CC340A24-11FF-458E-8038-B784DAC9B5C9}"/>
            </a:ext>
          </a:extLst>
        </cdr:cNvPr>
        <cdr:cNvSpPr txBox="1"/>
      </cdr:nvSpPr>
      <cdr:spPr>
        <a:xfrm xmlns:a="http://schemas.openxmlformats.org/drawingml/2006/main">
          <a:off x="2398461" y="7574404"/>
          <a:ext cx="1401536" cy="4490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2000"/>
        </a:p>
      </cdr:txBody>
    </cdr:sp>
  </cdr:relSizeAnchor>
  <cdr:relSizeAnchor xmlns:cdr="http://schemas.openxmlformats.org/drawingml/2006/chartDrawing">
    <cdr:from>
      <cdr:x>0.41959</cdr:x>
      <cdr:y>0.03194</cdr:y>
    </cdr:from>
    <cdr:to>
      <cdr:x>0.4847</cdr:x>
      <cdr:y>0.90103</cdr:y>
    </cdr:to>
    <cdr:grpSp>
      <cdr:nvGrpSpPr>
        <cdr:cNvPr id="4" name="Group 3">
          <a:extLst xmlns:a="http://schemas.openxmlformats.org/drawingml/2006/main">
            <a:ext uri="{FF2B5EF4-FFF2-40B4-BE49-F238E27FC236}">
              <a16:creationId xmlns:a16="http://schemas.microsoft.com/office/drawing/2014/main" id="{FC7892E6-C349-4C10-ACBC-BE384CE76E8B}"/>
            </a:ext>
          </a:extLst>
        </cdr:cNvPr>
        <cdr:cNvGrpSpPr/>
      </cdr:nvGrpSpPr>
      <cdr:grpSpPr>
        <a:xfrm xmlns:a="http://schemas.openxmlformats.org/drawingml/2006/main">
          <a:off x="8923312" y="390071"/>
          <a:ext cx="1384678" cy="10613864"/>
          <a:chOff x="9006806" y="402158"/>
          <a:chExt cx="1381458" cy="10940821"/>
        </a:xfrm>
      </cdr:grpSpPr>
      <cdr:cxnSp macro="">
        <cdr:nvCxnSpPr>
          <cdr:cNvPr id="7" name="Straight Connector 6">
            <a:extLst xmlns:a="http://schemas.openxmlformats.org/drawingml/2006/main">
              <a:ext uri="{FF2B5EF4-FFF2-40B4-BE49-F238E27FC236}">
                <a16:creationId xmlns:a16="http://schemas.microsoft.com/office/drawing/2014/main" id="{AD7BCC37-5C32-44E8-ACB5-BFF6A946354F}"/>
              </a:ext>
            </a:extLst>
          </cdr:cNvPr>
          <cdr:cNvCxnSpPr/>
        </cdr:nvCxnSpPr>
        <cdr:spPr>
          <a:xfrm xmlns:a="http://schemas.openxmlformats.org/drawingml/2006/main">
            <a:off x="10387944" y="427439"/>
            <a:ext cx="0" cy="10915540"/>
          </a:xfrm>
          <a:prstGeom xmlns:a="http://schemas.openxmlformats.org/drawingml/2006/main" prst="line">
            <a:avLst/>
          </a:prstGeom>
          <a:ln xmlns:a="http://schemas.openxmlformats.org/drawingml/2006/main" w="28575">
            <a:solidFill>
              <a:srgbClr val="00B05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8" name="TextBox 5">
            <a:extLst xmlns:a="http://schemas.openxmlformats.org/drawingml/2006/main">
              <a:ext uri="{FF2B5EF4-FFF2-40B4-BE49-F238E27FC236}">
                <a16:creationId xmlns:a16="http://schemas.microsoft.com/office/drawing/2014/main" id="{D657F61D-E161-4756-BC29-CAC9DEA18DD4}"/>
              </a:ext>
            </a:extLst>
          </cdr:cNvPr>
          <cdr:cNvSpPr txBox="1"/>
        </cdr:nvSpPr>
        <cdr:spPr>
          <a:xfrm xmlns:a="http://schemas.openxmlformats.org/drawingml/2006/main">
            <a:off x="9006806" y="402158"/>
            <a:ext cx="1381458" cy="576597"/>
          </a:xfrm>
          <a:prstGeom xmlns:a="http://schemas.openxmlformats.org/drawingml/2006/main" prst="rect">
            <a:avLst/>
          </a:prstGeom>
          <a:noFill xmlns:a="http://schemas.openxmlformats.org/drawingml/2006/main"/>
          <a:ln xmlns:a="http://schemas.openxmlformats.org/drawingml/2006/main" w="28575" cmpd="sng">
            <a:solidFill>
              <a:srgbClr val="00B05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00B050"/>
                </a:solidFill>
              </a:rPr>
              <a:t>FDA Approval</a:t>
            </a:r>
          </a:p>
          <a:p xmlns:a="http://schemas.openxmlformats.org/drawingml/2006/main">
            <a:pPr algn="ctr"/>
            <a:r>
              <a:rPr lang="en-US" sz="1600" b="1">
                <a:solidFill>
                  <a:srgbClr val="00B050"/>
                </a:solidFill>
              </a:rPr>
              <a:t>2/16/2018</a:t>
            </a:r>
          </a:p>
        </cdr:txBody>
      </cdr:sp>
    </cdr:grpSp>
  </cdr:relSizeAnchor>
  <cdr:relSizeAnchor xmlns:cdr="http://schemas.openxmlformats.org/drawingml/2006/chartDrawing">
    <cdr:from>
      <cdr:x>0.01443</cdr:x>
      <cdr:y>0.06937</cdr:y>
    </cdr:from>
    <cdr:to>
      <cdr:x>0.03775</cdr:x>
      <cdr:y>0.1083</cdr:y>
    </cdr:to>
    <cdr:sp macro="" textlink="">
      <cdr:nvSpPr>
        <cdr:cNvPr id="5" name="TextBox 4">
          <a:extLst xmlns:a="http://schemas.openxmlformats.org/drawingml/2006/main">
            <a:ext uri="{FF2B5EF4-FFF2-40B4-BE49-F238E27FC236}">
              <a16:creationId xmlns:a16="http://schemas.microsoft.com/office/drawing/2014/main" id="{B795F767-E148-49C6-94B7-543B9C9154AD}"/>
            </a:ext>
          </a:extLst>
        </cdr:cNvPr>
        <cdr:cNvSpPr txBox="1"/>
      </cdr:nvSpPr>
      <cdr:spPr>
        <a:xfrm xmlns:a="http://schemas.openxmlformats.org/drawingml/2006/main" rot="5400000">
          <a:off x="292171" y="889000"/>
          <a:ext cx="495300" cy="482600"/>
        </a:xfrm>
        <a:prstGeom xmlns:a="http://schemas.openxmlformats.org/drawingml/2006/main" prst="rect">
          <a:avLst/>
        </a:prstGeom>
      </cdr:spPr>
      <cdr:txBody>
        <a:bodyPr xmlns:a="http://schemas.openxmlformats.org/drawingml/2006/main" vertOverflow="clip" wrap="square" tIns="18288" bIns="18288" rtlCol="0"/>
        <a:lstStyle xmlns:a="http://schemas.openxmlformats.org/drawingml/2006/main"/>
        <a:p xmlns:a="http://schemas.openxmlformats.org/drawingml/2006/main">
          <a:r>
            <a:rPr lang="en-US" sz="1400" b="1">
              <a:solidFill>
                <a:sysClr val="windowText" lastClr="000000"/>
              </a:solidFill>
            </a:rPr>
            <a:t>FDA</a:t>
          </a:r>
        </a:p>
        <a:p xmlns:a="http://schemas.openxmlformats.org/drawingml/2006/main">
          <a:r>
            <a:rPr lang="en-US" sz="1400" b="1">
              <a:solidFill>
                <a:sysClr val="windowText" lastClr="000000"/>
              </a:solidFill>
            </a:rPr>
            <a:t>NCE</a:t>
          </a:r>
        </a:p>
      </cdr:txBody>
    </cdr:sp>
  </cdr:relSizeAnchor>
  <cdr:relSizeAnchor xmlns:cdr="http://schemas.openxmlformats.org/drawingml/2006/chartDrawing">
    <cdr:from>
      <cdr:x>0.0178</cdr:x>
      <cdr:y>0.14174</cdr:y>
    </cdr:from>
    <cdr:to>
      <cdr:x>0.03253</cdr:x>
      <cdr:y>0.20563</cdr:y>
    </cdr:to>
    <cdr:sp macro="" textlink="">
      <cdr:nvSpPr>
        <cdr:cNvPr id="6" name="TextBox 5">
          <a:extLst xmlns:a="http://schemas.openxmlformats.org/drawingml/2006/main">
            <a:ext uri="{FF2B5EF4-FFF2-40B4-BE49-F238E27FC236}">
              <a16:creationId xmlns:a16="http://schemas.microsoft.com/office/drawing/2014/main" id="{ACD79D2E-F2D0-4C71-AA31-3CDC56EEE8C9}"/>
            </a:ext>
          </a:extLst>
        </cdr:cNvPr>
        <cdr:cNvSpPr txBox="1"/>
      </cdr:nvSpPr>
      <cdr:spPr>
        <a:xfrm xmlns:a="http://schemas.openxmlformats.org/drawingml/2006/main" rot="5400000">
          <a:off x="114371" y="2057400"/>
          <a:ext cx="812800" cy="3048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solidFill>
                <a:sysClr val="windowText" lastClr="000000"/>
              </a:solidFill>
            </a:rPr>
            <a:t>Multiple</a:t>
          </a:r>
        </a:p>
      </cdr:txBody>
    </cdr:sp>
  </cdr:relSizeAnchor>
  <cdr:relSizeAnchor xmlns:cdr="http://schemas.openxmlformats.org/drawingml/2006/chartDrawing">
    <cdr:from>
      <cdr:x>0.01596</cdr:x>
      <cdr:y>0.35336</cdr:y>
    </cdr:from>
    <cdr:to>
      <cdr:x>0.03253</cdr:x>
      <cdr:y>0.41624</cdr:y>
    </cdr:to>
    <cdr:sp macro="" textlink="">
      <cdr:nvSpPr>
        <cdr:cNvPr id="9" name="TextBox 8">
          <a:extLst xmlns:a="http://schemas.openxmlformats.org/drawingml/2006/main">
            <a:ext uri="{FF2B5EF4-FFF2-40B4-BE49-F238E27FC236}">
              <a16:creationId xmlns:a16="http://schemas.microsoft.com/office/drawing/2014/main" id="{A7D6029C-4363-42E2-A75B-ABC7CCAB9639}"/>
            </a:ext>
          </a:extLst>
        </cdr:cNvPr>
        <cdr:cNvSpPr txBox="1"/>
      </cdr:nvSpPr>
      <cdr:spPr>
        <a:xfrm xmlns:a="http://schemas.openxmlformats.org/drawingml/2006/main" rot="5400000">
          <a:off x="101671" y="4724400"/>
          <a:ext cx="800100" cy="3429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t>Method</a:t>
          </a:r>
        </a:p>
      </cdr:txBody>
    </cdr:sp>
  </cdr:relSizeAnchor>
  <cdr:relSizeAnchor xmlns:cdr="http://schemas.openxmlformats.org/drawingml/2006/chartDrawing">
    <cdr:from>
      <cdr:x>0.01565</cdr:x>
      <cdr:y>0.6029</cdr:y>
    </cdr:from>
    <cdr:to>
      <cdr:x>0.03345</cdr:x>
      <cdr:y>0.80753</cdr:y>
    </cdr:to>
    <cdr:sp macro="" textlink="">
      <cdr:nvSpPr>
        <cdr:cNvPr id="10" name="TextBox 9">
          <a:extLst xmlns:a="http://schemas.openxmlformats.org/drawingml/2006/main">
            <a:ext uri="{FF2B5EF4-FFF2-40B4-BE49-F238E27FC236}">
              <a16:creationId xmlns:a16="http://schemas.microsoft.com/office/drawing/2014/main" id="{D20086A0-D214-43C7-BE80-F7337DF91D2E}"/>
            </a:ext>
          </a:extLst>
        </cdr:cNvPr>
        <cdr:cNvSpPr txBox="1"/>
      </cdr:nvSpPr>
      <cdr:spPr>
        <a:xfrm xmlns:a="http://schemas.openxmlformats.org/drawingml/2006/main" rot="5400000">
          <a:off x="-793712" y="8788374"/>
          <a:ext cx="2603540" cy="3683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t>Compound, Formulations, etc.</a:t>
          </a:r>
        </a:p>
      </cdr:txBody>
    </cdr:sp>
  </cdr:relSizeAnchor>
  <cdr:relSizeAnchor xmlns:cdr="http://schemas.openxmlformats.org/drawingml/2006/chartDrawing">
    <cdr:from>
      <cdr:x>0.01657</cdr:x>
      <cdr:y>0.10381</cdr:y>
    </cdr:from>
    <cdr:to>
      <cdr:x>0.19517</cdr:x>
      <cdr:y>0.10381</cdr:y>
    </cdr:to>
    <cdr:cxnSp macro="">
      <cdr:nvCxnSpPr>
        <cdr:cNvPr id="12" name="Straight Connector 11">
          <a:extLst xmlns:a="http://schemas.openxmlformats.org/drawingml/2006/main">
            <a:ext uri="{FF2B5EF4-FFF2-40B4-BE49-F238E27FC236}">
              <a16:creationId xmlns:a16="http://schemas.microsoft.com/office/drawing/2014/main" id="{04228F00-5BE5-447F-A2AD-D00F652B27AF}"/>
            </a:ext>
          </a:extLst>
        </cdr:cNvPr>
        <cdr:cNvCxnSpPr/>
      </cdr:nvCxnSpPr>
      <cdr:spPr>
        <a:xfrm xmlns:a="http://schemas.openxmlformats.org/drawingml/2006/main">
          <a:off x="342971" y="1320800"/>
          <a:ext cx="3695700" cy="0"/>
        </a:xfrm>
        <a:prstGeom xmlns:a="http://schemas.openxmlformats.org/drawingml/2006/main" prst="line">
          <a:avLst/>
        </a:prstGeom>
        <a:ln xmlns:a="http://schemas.openxmlformats.org/drawingml/2006/main"/>
      </cdr:spPr>
      <cdr:style>
        <a:lnRef xmlns:a="http://schemas.openxmlformats.org/drawingml/2006/main" idx="1">
          <a:schemeClr val="accent3"/>
        </a:lnRef>
        <a:fillRef xmlns:a="http://schemas.openxmlformats.org/drawingml/2006/main" idx="0">
          <a:schemeClr val="accent3"/>
        </a:fillRef>
        <a:effectRef xmlns:a="http://schemas.openxmlformats.org/drawingml/2006/main" idx="0">
          <a:schemeClr val="accent3"/>
        </a:effectRef>
        <a:fontRef xmlns:a="http://schemas.openxmlformats.org/drawingml/2006/main" idx="minor">
          <a:schemeClr val="tx1"/>
        </a:fontRef>
      </cdr:style>
    </cdr:cxnSp>
  </cdr:relSizeAnchor>
  <cdr:relSizeAnchor xmlns:cdr="http://schemas.openxmlformats.org/drawingml/2006/chartDrawing">
    <cdr:from>
      <cdr:x>0.01657</cdr:x>
      <cdr:y>0.24855</cdr:y>
    </cdr:from>
    <cdr:to>
      <cdr:x>0.19579</cdr:x>
      <cdr:y>0.24855</cdr:y>
    </cdr:to>
    <cdr:cxnSp macro="">
      <cdr:nvCxnSpPr>
        <cdr:cNvPr id="16" name="Straight Connector 15">
          <a:extLst xmlns:a="http://schemas.openxmlformats.org/drawingml/2006/main">
            <a:ext uri="{FF2B5EF4-FFF2-40B4-BE49-F238E27FC236}">
              <a16:creationId xmlns:a16="http://schemas.microsoft.com/office/drawing/2014/main" id="{D22A2FE6-97FB-46B4-AFAF-55881DC2A34C}"/>
            </a:ext>
          </a:extLst>
        </cdr:cNvPr>
        <cdr:cNvCxnSpPr/>
      </cdr:nvCxnSpPr>
      <cdr:spPr>
        <a:xfrm xmlns:a="http://schemas.openxmlformats.org/drawingml/2006/main">
          <a:off x="342971" y="3162300"/>
          <a:ext cx="3708400" cy="0"/>
        </a:xfrm>
        <a:prstGeom xmlns:a="http://schemas.openxmlformats.org/drawingml/2006/main" prst="line">
          <a:avLst/>
        </a:prstGeom>
        <a:ln xmlns:a="http://schemas.openxmlformats.org/drawingml/2006/main"/>
      </cdr:spPr>
      <cdr:style>
        <a:lnRef xmlns:a="http://schemas.openxmlformats.org/drawingml/2006/main" idx="1">
          <a:schemeClr val="accent3"/>
        </a:lnRef>
        <a:fillRef xmlns:a="http://schemas.openxmlformats.org/drawingml/2006/main" idx="0">
          <a:schemeClr val="accent3"/>
        </a:fillRef>
        <a:effectRef xmlns:a="http://schemas.openxmlformats.org/drawingml/2006/main" idx="0">
          <a:schemeClr val="accent3"/>
        </a:effectRef>
        <a:fontRef xmlns:a="http://schemas.openxmlformats.org/drawingml/2006/main" idx="minor">
          <a:schemeClr val="tx1"/>
        </a:fontRef>
      </cdr:style>
    </cdr:cxnSp>
  </cdr:relSizeAnchor>
  <cdr:relSizeAnchor xmlns:cdr="http://schemas.openxmlformats.org/drawingml/2006/chartDrawing">
    <cdr:from>
      <cdr:x>0.02148</cdr:x>
      <cdr:y>0.50907</cdr:y>
    </cdr:from>
    <cdr:to>
      <cdr:x>0.19456</cdr:x>
      <cdr:y>0.51007</cdr:y>
    </cdr:to>
    <cdr:cxnSp macro="">
      <cdr:nvCxnSpPr>
        <cdr:cNvPr id="19" name="Straight Connector 18">
          <a:extLst xmlns:a="http://schemas.openxmlformats.org/drawingml/2006/main">
            <a:ext uri="{FF2B5EF4-FFF2-40B4-BE49-F238E27FC236}">
              <a16:creationId xmlns:a16="http://schemas.microsoft.com/office/drawing/2014/main" id="{D22A2FE6-97FB-46B4-AFAF-55881DC2A34C}"/>
            </a:ext>
          </a:extLst>
        </cdr:cNvPr>
        <cdr:cNvCxnSpPr/>
      </cdr:nvCxnSpPr>
      <cdr:spPr>
        <a:xfrm xmlns:a="http://schemas.openxmlformats.org/drawingml/2006/main" flipV="1">
          <a:off x="444571" y="6477000"/>
          <a:ext cx="3581400" cy="12700"/>
        </a:xfrm>
        <a:prstGeom xmlns:a="http://schemas.openxmlformats.org/drawingml/2006/main" prst="line">
          <a:avLst/>
        </a:prstGeom>
        <a:ln xmlns:a="http://schemas.openxmlformats.org/drawingml/2006/main"/>
      </cdr:spPr>
      <cdr:style>
        <a:lnRef xmlns:a="http://schemas.openxmlformats.org/drawingml/2006/main" idx="1">
          <a:schemeClr val="accent3"/>
        </a:lnRef>
        <a:fillRef xmlns:a="http://schemas.openxmlformats.org/drawingml/2006/main" idx="0">
          <a:schemeClr val="accent3"/>
        </a:fillRef>
        <a:effectRef xmlns:a="http://schemas.openxmlformats.org/drawingml/2006/main" idx="0">
          <a:schemeClr val="accent3"/>
        </a:effectRef>
        <a:fontRef xmlns:a="http://schemas.openxmlformats.org/drawingml/2006/main" idx="minor">
          <a:schemeClr val="tx1"/>
        </a:fontRef>
      </cdr:style>
    </cdr:cxnSp>
  </cdr:relSizeAnchor>
  <cdr:relSizeAnchor xmlns:cdr="http://schemas.openxmlformats.org/drawingml/2006/chartDrawing">
    <cdr:from>
      <cdr:x>0.03499</cdr:x>
      <cdr:y>0.88838</cdr:y>
    </cdr:from>
    <cdr:to>
      <cdr:x>0.19517</cdr:x>
      <cdr:y>0.88938</cdr:y>
    </cdr:to>
    <cdr:cxnSp macro="">
      <cdr:nvCxnSpPr>
        <cdr:cNvPr id="24" name="Straight Connector 23">
          <a:extLst xmlns:a="http://schemas.openxmlformats.org/drawingml/2006/main">
            <a:ext uri="{FF2B5EF4-FFF2-40B4-BE49-F238E27FC236}">
              <a16:creationId xmlns:a16="http://schemas.microsoft.com/office/drawing/2014/main" id="{D22A2FE6-97FB-46B4-AFAF-55881DC2A34C}"/>
            </a:ext>
          </a:extLst>
        </cdr:cNvPr>
        <cdr:cNvCxnSpPr/>
      </cdr:nvCxnSpPr>
      <cdr:spPr>
        <a:xfrm xmlns:a="http://schemas.openxmlformats.org/drawingml/2006/main" flipV="1">
          <a:off x="723971" y="11303000"/>
          <a:ext cx="3314700" cy="12700"/>
        </a:xfrm>
        <a:prstGeom xmlns:a="http://schemas.openxmlformats.org/drawingml/2006/main" prst="line">
          <a:avLst/>
        </a:prstGeom>
        <a:ln xmlns:a="http://schemas.openxmlformats.org/drawingml/2006/main"/>
      </cdr:spPr>
      <cdr:style>
        <a:lnRef xmlns:a="http://schemas.openxmlformats.org/drawingml/2006/main" idx="1">
          <a:schemeClr val="accent3"/>
        </a:lnRef>
        <a:fillRef xmlns:a="http://schemas.openxmlformats.org/drawingml/2006/main" idx="0">
          <a:schemeClr val="accent3"/>
        </a:fillRef>
        <a:effectRef xmlns:a="http://schemas.openxmlformats.org/drawingml/2006/main" idx="0">
          <a:schemeClr val="accent3"/>
        </a:effectRef>
        <a:fontRef xmlns:a="http://schemas.openxmlformats.org/drawingml/2006/main" idx="minor">
          <a:schemeClr val="tx1"/>
        </a:fontRef>
      </cdr:style>
    </cdr:cxnSp>
  </cdr:relSizeAnchor>
  <cdr:relSizeAnchor xmlns:cdr="http://schemas.openxmlformats.org/drawingml/2006/chartDrawing">
    <cdr:from>
      <cdr:x>0.01596</cdr:x>
      <cdr:y>0.07087</cdr:y>
    </cdr:from>
    <cdr:to>
      <cdr:x>0.1964</cdr:x>
      <cdr:y>0.07187</cdr:y>
    </cdr:to>
    <cdr:cxnSp macro="">
      <cdr:nvCxnSpPr>
        <cdr:cNvPr id="27" name="Straight Connector 26">
          <a:extLst xmlns:a="http://schemas.openxmlformats.org/drawingml/2006/main">
            <a:ext uri="{FF2B5EF4-FFF2-40B4-BE49-F238E27FC236}">
              <a16:creationId xmlns:a16="http://schemas.microsoft.com/office/drawing/2014/main" id="{3A48626B-C8E8-4219-8672-663F50FFD5A4}"/>
            </a:ext>
          </a:extLst>
        </cdr:cNvPr>
        <cdr:cNvCxnSpPr/>
      </cdr:nvCxnSpPr>
      <cdr:spPr>
        <a:xfrm xmlns:a="http://schemas.openxmlformats.org/drawingml/2006/main" flipV="1">
          <a:off x="330271" y="901702"/>
          <a:ext cx="3733800" cy="12698"/>
        </a:xfrm>
        <a:prstGeom xmlns:a="http://schemas.openxmlformats.org/drawingml/2006/main" prst="line">
          <a:avLst/>
        </a:prstGeom>
        <a:ln xmlns:a="http://schemas.openxmlformats.org/drawingml/2006/main"/>
      </cdr:spPr>
      <cdr:style>
        <a:lnRef xmlns:a="http://schemas.openxmlformats.org/drawingml/2006/main" idx="1">
          <a:schemeClr val="accent3"/>
        </a:lnRef>
        <a:fillRef xmlns:a="http://schemas.openxmlformats.org/drawingml/2006/main" idx="0">
          <a:schemeClr val="accent3"/>
        </a:fillRef>
        <a:effectRef xmlns:a="http://schemas.openxmlformats.org/drawingml/2006/main" idx="0">
          <a:schemeClr val="accent3"/>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F800-4887-44D3-83E9-027D866E3A7F}">
  <dimension ref="A1:W31"/>
  <sheetViews>
    <sheetView zoomScale="90" zoomScaleNormal="90" workbookViewId="0">
      <pane xSplit="1" ySplit="1" topLeftCell="O18" activePane="bottomRight" state="frozen"/>
      <selection pane="topRight" activeCell="B1" sqref="B1"/>
      <selection pane="bottomLeft" activeCell="A2" sqref="A2"/>
      <selection pane="bottomRight" activeCell="A25" sqref="A25"/>
    </sheetView>
  </sheetViews>
  <sheetFormatPr defaultRowHeight="14.4" x14ac:dyDescent="0.3"/>
  <cols>
    <col min="1" max="1" width="42.33203125" bestFit="1" customWidth="1"/>
    <col min="2" max="2" width="17.44140625" customWidth="1"/>
    <col min="3" max="3" width="15.88671875" style="1" customWidth="1"/>
    <col min="4" max="4" width="27" customWidth="1"/>
    <col min="5" max="5" width="14.88671875" style="1" customWidth="1"/>
    <col min="6" max="6" width="24.6640625" customWidth="1"/>
    <col min="7" max="7" width="16" style="1" customWidth="1"/>
    <col min="8" max="8" width="25.33203125" customWidth="1"/>
    <col min="9" max="9" width="14.33203125" style="1" customWidth="1"/>
    <col min="10" max="10" width="16.6640625" style="1" customWidth="1"/>
    <col min="11" max="11" width="20.5546875" customWidth="1"/>
    <col min="12" max="12" width="29.5546875" style="1" customWidth="1"/>
    <col min="13" max="13" width="34.6640625" customWidth="1"/>
    <col min="14" max="14" width="14.6640625" customWidth="1"/>
    <col min="15" max="15" width="18" customWidth="1"/>
    <col min="16" max="19" width="21.109375" customWidth="1"/>
    <col min="20" max="21" width="21.88671875" customWidth="1"/>
    <col min="22" max="22" width="27" customWidth="1"/>
    <col min="23" max="23" width="16.88671875" customWidth="1"/>
    <col min="24" max="24" width="10.5546875" bestFit="1" customWidth="1"/>
  </cols>
  <sheetData>
    <row r="1" spans="1:23" s="26" customFormat="1" ht="133.5" customHeight="1" x14ac:dyDescent="0.3">
      <c r="A1" s="19" t="s">
        <v>0</v>
      </c>
      <c r="B1" s="20" t="s">
        <v>1</v>
      </c>
      <c r="C1" s="20" t="s">
        <v>2</v>
      </c>
      <c r="D1" s="20" t="s">
        <v>3</v>
      </c>
      <c r="E1" s="20" t="s">
        <v>4</v>
      </c>
      <c r="F1" s="21" t="s">
        <v>5</v>
      </c>
      <c r="G1" s="20" t="s">
        <v>6</v>
      </c>
      <c r="H1" s="22" t="s">
        <v>7</v>
      </c>
      <c r="I1" s="20" t="s">
        <v>8</v>
      </c>
      <c r="J1" s="20" t="s">
        <v>9</v>
      </c>
      <c r="K1" s="46" t="s">
        <v>10</v>
      </c>
      <c r="L1" s="20" t="s">
        <v>11</v>
      </c>
      <c r="M1" s="38" t="s">
        <v>12</v>
      </c>
      <c r="N1" s="23" t="s">
        <v>13</v>
      </c>
      <c r="O1" s="20" t="s">
        <v>14</v>
      </c>
      <c r="P1" s="5" t="s">
        <v>15</v>
      </c>
      <c r="Q1" s="20" t="s">
        <v>16</v>
      </c>
      <c r="R1" s="20" t="s">
        <v>17</v>
      </c>
      <c r="S1" s="41" t="s">
        <v>18</v>
      </c>
      <c r="T1" s="42" t="s">
        <v>19</v>
      </c>
      <c r="U1" s="27" t="s">
        <v>20</v>
      </c>
      <c r="V1" s="24" t="s">
        <v>21</v>
      </c>
      <c r="W1" s="25" t="s">
        <v>22</v>
      </c>
    </row>
    <row r="2" spans="1:23" s="7" customFormat="1" ht="90" customHeight="1" x14ac:dyDescent="0.3">
      <c r="A2" s="11" t="s">
        <v>23</v>
      </c>
      <c r="B2" s="11" t="s">
        <v>24</v>
      </c>
      <c r="C2" s="11" t="s">
        <v>24</v>
      </c>
      <c r="D2" s="11" t="s">
        <v>25</v>
      </c>
      <c r="E2" s="11" t="s">
        <v>24</v>
      </c>
      <c r="F2" s="11" t="s">
        <v>26</v>
      </c>
      <c r="G2" s="11" t="s">
        <v>24</v>
      </c>
      <c r="H2" s="11" t="s">
        <v>27</v>
      </c>
      <c r="I2" s="11" t="s">
        <v>24</v>
      </c>
      <c r="J2" s="11" t="s">
        <v>24</v>
      </c>
      <c r="K2" s="39" t="s">
        <v>28</v>
      </c>
      <c r="L2" s="11" t="s">
        <v>29</v>
      </c>
      <c r="M2" s="39" t="s">
        <v>30</v>
      </c>
      <c r="N2" s="11" t="s">
        <v>31</v>
      </c>
      <c r="O2" s="11" t="s">
        <v>32</v>
      </c>
      <c r="P2" s="11" t="s">
        <v>23</v>
      </c>
      <c r="Q2" s="11" t="s">
        <v>33</v>
      </c>
      <c r="R2" s="11" t="s">
        <v>34</v>
      </c>
      <c r="S2" s="11" t="s">
        <v>35</v>
      </c>
      <c r="T2" s="11" t="s">
        <v>36</v>
      </c>
      <c r="U2" s="12" t="s">
        <v>24</v>
      </c>
      <c r="V2" s="12" t="s">
        <v>37</v>
      </c>
      <c r="W2" s="12" t="s">
        <v>38</v>
      </c>
    </row>
    <row r="3" spans="1:23" s="3" customFormat="1" x14ac:dyDescent="0.3">
      <c r="A3" s="56" t="s">
        <v>39</v>
      </c>
      <c r="B3" s="57">
        <v>39079</v>
      </c>
      <c r="C3" s="47">
        <v>39079</v>
      </c>
      <c r="D3" s="31">
        <f>DATEDIF(B3,C3,"D")</f>
        <v>0</v>
      </c>
      <c r="E3" s="47">
        <v>39079</v>
      </c>
      <c r="F3" s="3">
        <f>DATEDIF(C3,E3,"D")</f>
        <v>0</v>
      </c>
      <c r="G3" s="47">
        <v>39910</v>
      </c>
      <c r="H3" s="3">
        <f>DATEDIF(E3,G3,"D")</f>
        <v>831</v>
      </c>
      <c r="I3" s="47">
        <v>46384</v>
      </c>
      <c r="J3" s="47">
        <v>43147</v>
      </c>
      <c r="K3" s="40">
        <f t="shared" ref="K3:K29" si="0">IF(J3&lt;G3, 0, IF(Q3&lt;I3, IF(Q3&lt;J3, (Q3-G3), (J3-G3)), IF(I3&lt;J3, (I3-G3), (J3-G3))))</f>
        <v>3237</v>
      </c>
      <c r="L3" s="47">
        <v>46658</v>
      </c>
      <c r="M3" s="3">
        <f>IF(G3&lt;J3, IF(R3&lt;I3, (R3-J3), (I3-J3)), IF(R3&lt;I3, (R3-G3), (I3-G3)))</f>
        <v>3237</v>
      </c>
      <c r="N3" s="40">
        <v>0</v>
      </c>
      <c r="O3" s="47">
        <f>I3+N3</f>
        <v>46384</v>
      </c>
      <c r="P3" s="40">
        <v>0</v>
      </c>
      <c r="Q3" s="47">
        <f t="shared" ref="Q3:Q26" si="1">IF(L3&gt;O3,O3,L3)</f>
        <v>46384</v>
      </c>
      <c r="R3" s="47">
        <f t="shared" ref="R3:R26" si="2">Q3+P3</f>
        <v>46384</v>
      </c>
      <c r="S3" s="58">
        <f>DATE(YEAR(R3),MONTH(R3)+6,DAY(R3))</f>
        <v>46566</v>
      </c>
      <c r="U3" s="57"/>
      <c r="V3" s="59"/>
      <c r="W3" s="60">
        <f>DATEDIF(Q3,O3,"D")</f>
        <v>0</v>
      </c>
    </row>
    <row r="4" spans="1:23" s="3" customFormat="1" x14ac:dyDescent="0.3">
      <c r="A4" s="56" t="s">
        <v>40</v>
      </c>
      <c r="B4" s="57">
        <v>39079</v>
      </c>
      <c r="C4" s="47">
        <v>39079</v>
      </c>
      <c r="D4" s="31">
        <f t="shared" ref="D4:D29" si="3">DATEDIF(B4,C4,"D")</f>
        <v>0</v>
      </c>
      <c r="E4" s="47">
        <v>40001</v>
      </c>
      <c r="F4" s="3">
        <f t="shared" ref="F4:F29" si="4">DATEDIF(C4,E4,"D")</f>
        <v>922</v>
      </c>
      <c r="G4" s="47">
        <v>40785</v>
      </c>
      <c r="H4" s="3">
        <f t="shared" ref="H4:H29" si="5">DATEDIF(E4,G4,"D")</f>
        <v>784</v>
      </c>
      <c r="I4" s="47">
        <v>46384</v>
      </c>
      <c r="J4" s="47">
        <v>43147</v>
      </c>
      <c r="K4" s="40">
        <f t="shared" si="0"/>
        <v>2362</v>
      </c>
      <c r="L4" s="48">
        <v>46384</v>
      </c>
      <c r="M4" s="3">
        <f t="shared" ref="M4:M10" si="6">IF(G4&lt;J4, IF(R4&lt;I4, (R4-J4), (I4-J4)), IF(R4&lt;I4, (R4-G4), (I4-G4)))</f>
        <v>3237</v>
      </c>
      <c r="N4" s="40">
        <v>83</v>
      </c>
      <c r="O4" s="47">
        <f t="shared" ref="O4:O29" si="7">I4+N4</f>
        <v>46467</v>
      </c>
      <c r="P4" s="40">
        <v>320</v>
      </c>
      <c r="Q4" s="47">
        <f t="shared" si="1"/>
        <v>46384</v>
      </c>
      <c r="R4" s="47">
        <f t="shared" si="2"/>
        <v>46704</v>
      </c>
      <c r="S4" s="58">
        <f t="shared" ref="S4:S29" si="8">DATE(YEAR(R4),MONTH(R4)+6,DAY(R4))</f>
        <v>46886</v>
      </c>
      <c r="U4" s="57"/>
      <c r="V4" s="59"/>
      <c r="W4" s="60">
        <f>DATEDIF(Q4,O4,"D")</f>
        <v>83</v>
      </c>
    </row>
    <row r="5" spans="1:23" s="3" customFormat="1" x14ac:dyDescent="0.3">
      <c r="A5" s="55" t="s">
        <v>41</v>
      </c>
      <c r="B5" s="57">
        <v>39079</v>
      </c>
      <c r="C5" s="47">
        <v>39079</v>
      </c>
      <c r="D5" s="31">
        <f t="shared" si="3"/>
        <v>0</v>
      </c>
      <c r="E5" s="47">
        <v>40893</v>
      </c>
      <c r="F5" s="3">
        <f t="shared" si="4"/>
        <v>1814</v>
      </c>
      <c r="G5" s="47">
        <v>41457</v>
      </c>
      <c r="H5" s="3">
        <f t="shared" si="5"/>
        <v>564</v>
      </c>
      <c r="I5" s="47">
        <v>46384</v>
      </c>
      <c r="J5" s="47">
        <v>43147</v>
      </c>
      <c r="K5" s="40">
        <f t="shared" si="0"/>
        <v>1690</v>
      </c>
      <c r="L5" s="47">
        <v>47775</v>
      </c>
      <c r="M5" s="3">
        <f t="shared" si="6"/>
        <v>3237</v>
      </c>
      <c r="N5" s="40">
        <v>0</v>
      </c>
      <c r="O5" s="47">
        <f t="shared" si="7"/>
        <v>46384</v>
      </c>
      <c r="P5" s="40">
        <v>0</v>
      </c>
      <c r="Q5" s="47">
        <f t="shared" si="1"/>
        <v>46384</v>
      </c>
      <c r="R5" s="47">
        <f t="shared" si="2"/>
        <v>46384</v>
      </c>
      <c r="S5" s="58">
        <f t="shared" si="8"/>
        <v>46566</v>
      </c>
      <c r="U5" s="57"/>
      <c r="V5" s="59"/>
      <c r="W5" s="60">
        <f t="shared" ref="W5:W7" si="9">DATEDIF(Q5,O5,"D")</f>
        <v>0</v>
      </c>
    </row>
    <row r="6" spans="1:23" s="3" customFormat="1" x14ac:dyDescent="0.3">
      <c r="A6" s="55" t="s">
        <v>42</v>
      </c>
      <c r="B6" s="57">
        <v>39079</v>
      </c>
      <c r="C6" s="47">
        <v>39079</v>
      </c>
      <c r="D6" s="31">
        <f t="shared" si="3"/>
        <v>0</v>
      </c>
      <c r="E6" s="47">
        <v>40883</v>
      </c>
      <c r="F6" s="3">
        <f t="shared" si="4"/>
        <v>1804</v>
      </c>
      <c r="G6" s="47">
        <v>41485</v>
      </c>
      <c r="H6" s="3">
        <f t="shared" si="5"/>
        <v>602</v>
      </c>
      <c r="I6" s="47">
        <v>46384</v>
      </c>
      <c r="J6" s="47">
        <v>43147</v>
      </c>
      <c r="K6" s="40">
        <f t="shared" si="0"/>
        <v>1662</v>
      </c>
      <c r="L6" s="47">
        <v>47775</v>
      </c>
      <c r="M6" s="40">
        <f t="shared" si="6"/>
        <v>3237</v>
      </c>
      <c r="N6" s="32">
        <v>0</v>
      </c>
      <c r="O6" s="47">
        <f t="shared" si="7"/>
        <v>46384</v>
      </c>
      <c r="P6" s="32">
        <v>0</v>
      </c>
      <c r="Q6" s="47">
        <f t="shared" si="1"/>
        <v>46384</v>
      </c>
      <c r="R6" s="47">
        <f t="shared" si="2"/>
        <v>46384</v>
      </c>
      <c r="S6" s="58">
        <f t="shared" si="8"/>
        <v>46566</v>
      </c>
      <c r="U6" s="57"/>
      <c r="V6" s="59"/>
      <c r="W6" s="60">
        <f t="shared" si="9"/>
        <v>0</v>
      </c>
    </row>
    <row r="7" spans="1:23" s="3" customFormat="1" x14ac:dyDescent="0.3">
      <c r="A7" s="55" t="s">
        <v>43</v>
      </c>
      <c r="B7" s="57">
        <v>39079</v>
      </c>
      <c r="C7" s="47">
        <v>39079</v>
      </c>
      <c r="D7" s="31">
        <f t="shared" si="3"/>
        <v>0</v>
      </c>
      <c r="E7" s="47">
        <v>40938</v>
      </c>
      <c r="F7" s="3">
        <f t="shared" si="4"/>
        <v>1859</v>
      </c>
      <c r="G7" s="47">
        <v>41569</v>
      </c>
      <c r="H7" s="3">
        <f t="shared" si="5"/>
        <v>631</v>
      </c>
      <c r="I7" s="47">
        <v>46384</v>
      </c>
      <c r="J7" s="47">
        <v>43147</v>
      </c>
      <c r="K7" s="40">
        <f t="shared" si="0"/>
        <v>1578</v>
      </c>
      <c r="L7" s="49">
        <f>O7</f>
        <v>46503</v>
      </c>
      <c r="M7" s="40">
        <f t="shared" si="6"/>
        <v>3237</v>
      </c>
      <c r="N7" s="32">
        <v>119</v>
      </c>
      <c r="O7" s="47">
        <f t="shared" si="7"/>
        <v>46503</v>
      </c>
      <c r="P7" s="32">
        <v>0</v>
      </c>
      <c r="Q7" s="47">
        <f t="shared" si="1"/>
        <v>46503</v>
      </c>
      <c r="R7" s="47">
        <f t="shared" si="2"/>
        <v>46503</v>
      </c>
      <c r="S7" s="58">
        <f t="shared" si="8"/>
        <v>46686</v>
      </c>
      <c r="U7" s="57"/>
      <c r="V7" s="59"/>
      <c r="W7" s="60">
        <f t="shared" si="9"/>
        <v>0</v>
      </c>
    </row>
    <row r="8" spans="1:23" s="3" customFormat="1" x14ac:dyDescent="0.3">
      <c r="A8" s="55" t="s">
        <v>44</v>
      </c>
      <c r="B8" s="57">
        <v>39079</v>
      </c>
      <c r="C8" s="47">
        <v>39079</v>
      </c>
      <c r="D8" s="31">
        <f t="shared" si="3"/>
        <v>0</v>
      </c>
      <c r="E8" s="47">
        <v>41052</v>
      </c>
      <c r="F8" s="3">
        <f t="shared" si="4"/>
        <v>1973</v>
      </c>
      <c r="G8" s="47">
        <v>41744</v>
      </c>
      <c r="H8" s="3">
        <f t="shared" si="5"/>
        <v>692</v>
      </c>
      <c r="I8" s="47">
        <v>46384</v>
      </c>
      <c r="J8" s="47">
        <v>43147</v>
      </c>
      <c r="K8" s="40">
        <f t="shared" si="0"/>
        <v>1403</v>
      </c>
      <c r="L8" s="47">
        <v>46384</v>
      </c>
      <c r="M8" s="40">
        <f t="shared" si="6"/>
        <v>3237</v>
      </c>
      <c r="N8" s="32">
        <v>5</v>
      </c>
      <c r="O8" s="47">
        <f t="shared" si="7"/>
        <v>46389</v>
      </c>
      <c r="P8" s="32">
        <v>0</v>
      </c>
      <c r="Q8" s="47">
        <f t="shared" si="1"/>
        <v>46384</v>
      </c>
      <c r="R8" s="47">
        <f t="shared" si="2"/>
        <v>46384</v>
      </c>
      <c r="S8" s="58">
        <f t="shared" si="8"/>
        <v>46566</v>
      </c>
      <c r="U8" s="57"/>
      <c r="V8" s="59"/>
      <c r="W8" s="60">
        <f>DATEDIF(Q8,O8,"D")</f>
        <v>5</v>
      </c>
    </row>
    <row r="9" spans="1:23" s="3" customFormat="1" ht="15.6" x14ac:dyDescent="0.3">
      <c r="A9" s="55" t="s">
        <v>45</v>
      </c>
      <c r="B9" s="57">
        <v>39079</v>
      </c>
      <c r="C9" s="33">
        <v>39079</v>
      </c>
      <c r="D9" s="31">
        <f t="shared" si="3"/>
        <v>0</v>
      </c>
      <c r="E9" s="33">
        <v>41078</v>
      </c>
      <c r="F9" s="3">
        <f t="shared" si="4"/>
        <v>1999</v>
      </c>
      <c r="G9" s="47">
        <v>41751</v>
      </c>
      <c r="H9" s="3">
        <f t="shared" si="5"/>
        <v>673</v>
      </c>
      <c r="I9" s="47">
        <v>46384</v>
      </c>
      <c r="J9" s="47">
        <v>43147</v>
      </c>
      <c r="K9" s="40">
        <f t="shared" si="0"/>
        <v>1396</v>
      </c>
      <c r="L9" s="47">
        <v>46384</v>
      </c>
      <c r="M9" s="40">
        <f t="shared" si="6"/>
        <v>3237</v>
      </c>
      <c r="N9" s="32">
        <v>0</v>
      </c>
      <c r="O9" s="47">
        <f t="shared" si="7"/>
        <v>46384</v>
      </c>
      <c r="P9" s="32">
        <v>0</v>
      </c>
      <c r="Q9" s="47">
        <f t="shared" si="1"/>
        <v>46384</v>
      </c>
      <c r="R9" s="47">
        <f t="shared" si="2"/>
        <v>46384</v>
      </c>
      <c r="S9" s="58">
        <f t="shared" si="8"/>
        <v>46566</v>
      </c>
      <c r="U9" s="57"/>
      <c r="V9" s="59"/>
      <c r="W9" s="60">
        <f>DATEDIF(Q9,O9,"D")</f>
        <v>0</v>
      </c>
    </row>
    <row r="10" spans="1:23" s="3" customFormat="1" x14ac:dyDescent="0.3">
      <c r="A10" s="55" t="s">
        <v>46</v>
      </c>
      <c r="B10" s="57">
        <v>39079</v>
      </c>
      <c r="C10" s="47">
        <v>39079</v>
      </c>
      <c r="D10" s="31">
        <f t="shared" si="3"/>
        <v>0</v>
      </c>
      <c r="E10" s="47">
        <v>40815</v>
      </c>
      <c r="F10" s="3">
        <f t="shared" si="4"/>
        <v>1736</v>
      </c>
      <c r="G10" s="47">
        <v>41786</v>
      </c>
      <c r="H10" s="3">
        <f t="shared" si="5"/>
        <v>971</v>
      </c>
      <c r="I10" s="47">
        <v>46384</v>
      </c>
      <c r="J10" s="47">
        <v>43147</v>
      </c>
      <c r="K10" s="40">
        <f t="shared" si="0"/>
        <v>1361</v>
      </c>
      <c r="L10" s="47">
        <v>46384</v>
      </c>
      <c r="M10" s="40">
        <f t="shared" si="6"/>
        <v>3237</v>
      </c>
      <c r="N10" s="32">
        <v>0</v>
      </c>
      <c r="O10" s="47">
        <f t="shared" si="7"/>
        <v>46384</v>
      </c>
      <c r="P10" s="32">
        <v>0</v>
      </c>
      <c r="Q10" s="47">
        <f t="shared" si="1"/>
        <v>46384</v>
      </c>
      <c r="R10" s="47">
        <f t="shared" si="2"/>
        <v>46384</v>
      </c>
      <c r="S10" s="58">
        <f t="shared" si="8"/>
        <v>46566</v>
      </c>
      <c r="U10" s="57"/>
      <c r="V10" s="59"/>
      <c r="W10" s="60">
        <f t="shared" ref="W10:W12" si="10">DATEDIF(Q10,O10,"D")</f>
        <v>0</v>
      </c>
    </row>
    <row r="11" spans="1:23" s="3" customFormat="1" x14ac:dyDescent="0.3">
      <c r="A11" s="55" t="s">
        <v>47</v>
      </c>
      <c r="B11" s="57">
        <v>39079</v>
      </c>
      <c r="C11" s="47">
        <v>40697</v>
      </c>
      <c r="D11" s="31">
        <f t="shared" si="3"/>
        <v>1618</v>
      </c>
      <c r="E11" s="47">
        <v>40906</v>
      </c>
      <c r="F11" s="3">
        <f t="shared" si="4"/>
        <v>209</v>
      </c>
      <c r="G11" s="47">
        <v>41807</v>
      </c>
      <c r="H11" s="3">
        <f t="shared" si="5"/>
        <v>901</v>
      </c>
      <c r="I11" s="47">
        <v>48002</v>
      </c>
      <c r="J11" s="47">
        <v>43147</v>
      </c>
      <c r="K11" s="40">
        <f t="shared" si="0"/>
        <v>1340</v>
      </c>
      <c r="L11" s="47">
        <v>48002</v>
      </c>
      <c r="M11" s="40">
        <f>IF(G11&lt;J11, IF(R11&lt;I11, (R11-J11), (I11-J11)), IF(R11&lt;I11, (R11-G11), (I11-G11)))</f>
        <v>4855</v>
      </c>
      <c r="N11" s="32">
        <v>0</v>
      </c>
      <c r="O11" s="47">
        <f t="shared" si="7"/>
        <v>48002</v>
      </c>
      <c r="P11" s="32">
        <v>0</v>
      </c>
      <c r="Q11" s="47">
        <f t="shared" si="1"/>
        <v>48002</v>
      </c>
      <c r="R11" s="47">
        <f t="shared" si="2"/>
        <v>48002</v>
      </c>
      <c r="S11" s="58">
        <f t="shared" si="8"/>
        <v>48185</v>
      </c>
      <c r="U11" s="57"/>
      <c r="V11" s="59"/>
      <c r="W11" s="60">
        <f t="shared" si="10"/>
        <v>0</v>
      </c>
    </row>
    <row r="12" spans="1:23" s="3" customFormat="1" x14ac:dyDescent="0.3">
      <c r="A12" s="55" t="s">
        <v>48</v>
      </c>
      <c r="B12" s="57">
        <v>39079</v>
      </c>
      <c r="C12" s="47">
        <v>39079</v>
      </c>
      <c r="D12" s="31">
        <f t="shared" si="3"/>
        <v>0</v>
      </c>
      <c r="E12" s="47">
        <v>41095</v>
      </c>
      <c r="F12" s="3">
        <f t="shared" si="4"/>
        <v>2016</v>
      </c>
      <c r="G12" s="47">
        <v>41807</v>
      </c>
      <c r="H12" s="3">
        <f t="shared" si="5"/>
        <v>712</v>
      </c>
      <c r="I12" s="47">
        <v>46384</v>
      </c>
      <c r="J12" s="47">
        <v>43147</v>
      </c>
      <c r="K12" s="40">
        <f t="shared" si="0"/>
        <v>1340</v>
      </c>
      <c r="L12" s="47">
        <v>46384</v>
      </c>
      <c r="M12" s="40">
        <f>IF(G12&lt;J12, IF(R12&lt;I12, (R12-J12), (I12-J12)), IF(R12&lt;I12, (R12-G12), (I12-G12)))</f>
        <v>3237</v>
      </c>
      <c r="N12" s="32">
        <v>0</v>
      </c>
      <c r="O12" s="47">
        <f t="shared" si="7"/>
        <v>46384</v>
      </c>
      <c r="P12" s="32">
        <v>0</v>
      </c>
      <c r="Q12" s="47">
        <f t="shared" si="1"/>
        <v>46384</v>
      </c>
      <c r="R12" s="47">
        <f t="shared" si="2"/>
        <v>46384</v>
      </c>
      <c r="S12" s="58">
        <f t="shared" si="8"/>
        <v>46566</v>
      </c>
      <c r="U12" s="57"/>
      <c r="V12" s="59"/>
      <c r="W12" s="60">
        <f t="shared" si="10"/>
        <v>0</v>
      </c>
    </row>
    <row r="13" spans="1:23" s="3" customFormat="1" x14ac:dyDescent="0.3">
      <c r="A13" s="55" t="s">
        <v>49</v>
      </c>
      <c r="B13" s="57">
        <v>39079</v>
      </c>
      <c r="C13" s="47">
        <v>39079</v>
      </c>
      <c r="D13" s="31">
        <f t="shared" si="3"/>
        <v>0</v>
      </c>
      <c r="E13" s="47">
        <v>40470</v>
      </c>
      <c r="F13" s="3">
        <f t="shared" si="4"/>
        <v>1391</v>
      </c>
      <c r="G13" s="47">
        <v>42045</v>
      </c>
      <c r="H13" s="3">
        <f t="shared" si="5"/>
        <v>1575</v>
      </c>
      <c r="I13" s="47">
        <v>46384</v>
      </c>
      <c r="J13" s="47">
        <v>43147</v>
      </c>
      <c r="K13" s="40">
        <f t="shared" si="0"/>
        <v>1102</v>
      </c>
      <c r="L13" s="47">
        <v>46384</v>
      </c>
      <c r="M13" s="40">
        <f t="shared" ref="M13:M14" si="11">IF(G13&lt;J13, IF(R13&lt;I13, (R13-J13), (I13-J13)), IF(R13&lt;I13, (R13-G13), (I13-G13)))</f>
        <v>3237</v>
      </c>
      <c r="N13" s="32">
        <v>652</v>
      </c>
      <c r="O13" s="47">
        <f t="shared" si="7"/>
        <v>47036</v>
      </c>
      <c r="P13" s="32">
        <v>0</v>
      </c>
      <c r="Q13" s="47">
        <f t="shared" si="1"/>
        <v>46384</v>
      </c>
      <c r="R13" s="47">
        <f t="shared" si="2"/>
        <v>46384</v>
      </c>
      <c r="S13" s="58">
        <f t="shared" si="8"/>
        <v>46566</v>
      </c>
      <c r="U13" s="57"/>
      <c r="V13" s="59"/>
      <c r="W13" s="60">
        <f>DATEDIF(Q13,O13,"D")</f>
        <v>652</v>
      </c>
    </row>
    <row r="14" spans="1:23" s="3" customFormat="1" x14ac:dyDescent="0.3">
      <c r="A14" s="55" t="s">
        <v>50</v>
      </c>
      <c r="B14" s="57">
        <v>39079</v>
      </c>
      <c r="C14" s="47">
        <v>39079</v>
      </c>
      <c r="D14" s="31">
        <f t="shared" si="3"/>
        <v>0</v>
      </c>
      <c r="E14" s="47">
        <v>41199</v>
      </c>
      <c r="F14" s="3">
        <f t="shared" si="4"/>
        <v>2120</v>
      </c>
      <c r="G14" s="47">
        <v>42052</v>
      </c>
      <c r="H14" s="3">
        <f t="shared" si="5"/>
        <v>853</v>
      </c>
      <c r="I14" s="47">
        <v>46384</v>
      </c>
      <c r="J14" s="47">
        <v>43147</v>
      </c>
      <c r="K14" s="40">
        <f t="shared" si="0"/>
        <v>1095</v>
      </c>
      <c r="L14" s="47">
        <v>46384</v>
      </c>
      <c r="M14" s="40">
        <f t="shared" si="11"/>
        <v>3237</v>
      </c>
      <c r="N14" s="32">
        <v>0</v>
      </c>
      <c r="O14" s="47">
        <f t="shared" si="7"/>
        <v>46384</v>
      </c>
      <c r="P14" s="32">
        <v>0</v>
      </c>
      <c r="Q14" s="47">
        <f t="shared" si="1"/>
        <v>46384</v>
      </c>
      <c r="R14" s="47">
        <f t="shared" si="2"/>
        <v>46384</v>
      </c>
      <c r="S14" s="58">
        <f t="shared" si="8"/>
        <v>46566</v>
      </c>
      <c r="U14" s="57"/>
      <c r="V14" s="59"/>
      <c r="W14" s="60">
        <f>DATEDIF(Q14,O14,"D")</f>
        <v>0</v>
      </c>
    </row>
    <row r="15" spans="1:23" s="3" customFormat="1" x14ac:dyDescent="0.3">
      <c r="A15" s="55" t="s">
        <v>51</v>
      </c>
      <c r="B15" s="57">
        <v>39079</v>
      </c>
      <c r="C15" s="47">
        <v>40697</v>
      </c>
      <c r="D15" s="31">
        <f t="shared" si="3"/>
        <v>1618</v>
      </c>
      <c r="E15" s="47">
        <v>41296</v>
      </c>
      <c r="F15" s="3">
        <f t="shared" si="4"/>
        <v>599</v>
      </c>
      <c r="G15" s="47">
        <v>42101</v>
      </c>
      <c r="H15" s="3">
        <f t="shared" si="5"/>
        <v>805</v>
      </c>
      <c r="I15" s="47">
        <v>48002</v>
      </c>
      <c r="J15" s="47">
        <v>43147</v>
      </c>
      <c r="K15" s="40">
        <f t="shared" si="0"/>
        <v>1046</v>
      </c>
      <c r="L15" s="47">
        <v>48002</v>
      </c>
      <c r="M15" s="40">
        <f>IF(G15&lt;J15, IF(R15&lt;I15, (R15-J15), (I15-J15)), IF(R15&lt;I15, (R15-G15), (I15-G15)))</f>
        <v>4855</v>
      </c>
      <c r="N15" s="32">
        <v>0</v>
      </c>
      <c r="O15" s="47">
        <f t="shared" si="7"/>
        <v>48002</v>
      </c>
      <c r="P15" s="32">
        <v>0</v>
      </c>
      <c r="Q15" s="47">
        <f t="shared" si="1"/>
        <v>48002</v>
      </c>
      <c r="R15" s="47">
        <f t="shared" si="2"/>
        <v>48002</v>
      </c>
      <c r="S15" s="58">
        <f t="shared" si="8"/>
        <v>48185</v>
      </c>
      <c r="U15" s="57"/>
      <c r="V15" s="59"/>
      <c r="W15" s="60">
        <f t="shared" ref="W15" si="12">DATEDIF(Q15,O15,"D")</f>
        <v>0</v>
      </c>
    </row>
    <row r="16" spans="1:23" s="3" customFormat="1" x14ac:dyDescent="0.3">
      <c r="A16" s="55" t="s">
        <v>52</v>
      </c>
      <c r="B16" s="57">
        <v>39079</v>
      </c>
      <c r="C16" s="47">
        <v>40697</v>
      </c>
      <c r="D16" s="31">
        <f t="shared" si="3"/>
        <v>1618</v>
      </c>
      <c r="E16" s="47">
        <v>41851</v>
      </c>
      <c r="F16" s="3">
        <f t="shared" si="4"/>
        <v>1154</v>
      </c>
      <c r="G16" s="47">
        <v>42255</v>
      </c>
      <c r="H16" s="3">
        <f t="shared" si="5"/>
        <v>404</v>
      </c>
      <c r="I16" s="47">
        <v>48002</v>
      </c>
      <c r="J16" s="47">
        <v>43147</v>
      </c>
      <c r="K16" s="40">
        <f t="shared" si="0"/>
        <v>892</v>
      </c>
      <c r="L16" s="47">
        <v>48002</v>
      </c>
      <c r="M16" s="40">
        <f t="shared" ref="M16" si="13">IF(G16&lt;J16, IF(R16&lt;I16, (R16-J16), (I16-J16)), IF(R16&lt;I16, (R16-G16), (I16-G16)))</f>
        <v>4855</v>
      </c>
      <c r="N16" s="32">
        <v>140</v>
      </c>
      <c r="O16" s="47">
        <f t="shared" si="7"/>
        <v>48142</v>
      </c>
      <c r="P16" s="32">
        <v>0</v>
      </c>
      <c r="Q16" s="47">
        <f t="shared" si="1"/>
        <v>48002</v>
      </c>
      <c r="R16" s="47">
        <f t="shared" si="2"/>
        <v>48002</v>
      </c>
      <c r="S16" s="58">
        <f t="shared" si="8"/>
        <v>48185</v>
      </c>
      <c r="U16" s="57"/>
      <c r="V16" s="59"/>
      <c r="W16" s="60">
        <f>DATEDIF(Q16,O16,"D")</f>
        <v>140</v>
      </c>
    </row>
    <row r="17" spans="1:23" s="3" customFormat="1" x14ac:dyDescent="0.3">
      <c r="A17" s="55" t="s">
        <v>53</v>
      </c>
      <c r="B17" s="57">
        <v>39079</v>
      </c>
      <c r="C17" s="47">
        <v>39079</v>
      </c>
      <c r="D17" s="31">
        <f t="shared" si="3"/>
        <v>0</v>
      </c>
      <c r="E17" s="47">
        <v>41592</v>
      </c>
      <c r="F17" s="3">
        <f t="shared" si="4"/>
        <v>2513</v>
      </c>
      <c r="G17" s="47">
        <v>42318</v>
      </c>
      <c r="H17" s="3">
        <f t="shared" si="5"/>
        <v>726</v>
      </c>
      <c r="I17" s="47">
        <v>46384</v>
      </c>
      <c r="J17" s="47">
        <v>43147</v>
      </c>
      <c r="K17" s="40">
        <f t="shared" si="0"/>
        <v>829</v>
      </c>
      <c r="L17" s="47">
        <v>46384</v>
      </c>
      <c r="M17" s="40">
        <f t="shared" ref="M17:M22" si="14">IF(G17&lt;J17, IF(R17&lt;I17, (R17-J17), (I17-J17)), IF(R17&lt;I17, (R17-G17), (I17-G17)))</f>
        <v>3237</v>
      </c>
      <c r="N17" s="32">
        <v>0</v>
      </c>
      <c r="O17" s="47">
        <f t="shared" si="7"/>
        <v>46384</v>
      </c>
      <c r="P17" s="32">
        <v>0</v>
      </c>
      <c r="Q17" s="47">
        <f t="shared" si="1"/>
        <v>46384</v>
      </c>
      <c r="R17" s="47">
        <f t="shared" si="2"/>
        <v>46384</v>
      </c>
      <c r="S17" s="58">
        <f t="shared" si="8"/>
        <v>46566</v>
      </c>
      <c r="U17" s="57"/>
      <c r="V17" s="59"/>
      <c r="W17" s="60">
        <f>DATEDIF(Q17,O17,"D")</f>
        <v>0</v>
      </c>
    </row>
    <row r="18" spans="1:23" s="3" customFormat="1" x14ac:dyDescent="0.3">
      <c r="A18" s="55" t="s">
        <v>54</v>
      </c>
      <c r="B18" s="57">
        <v>39079</v>
      </c>
      <c r="C18" s="47">
        <v>41428</v>
      </c>
      <c r="D18" s="31">
        <f t="shared" si="3"/>
        <v>2349</v>
      </c>
      <c r="E18" s="47">
        <v>41428</v>
      </c>
      <c r="F18" s="3">
        <f t="shared" si="4"/>
        <v>0</v>
      </c>
      <c r="G18" s="47">
        <v>42458</v>
      </c>
      <c r="H18" s="3">
        <f t="shared" si="5"/>
        <v>1030</v>
      </c>
      <c r="I18" s="47">
        <v>48733</v>
      </c>
      <c r="J18" s="47">
        <v>43147</v>
      </c>
      <c r="K18" s="40">
        <f t="shared" si="0"/>
        <v>689</v>
      </c>
      <c r="L18" s="47">
        <v>48733</v>
      </c>
      <c r="M18" s="40">
        <f t="shared" si="14"/>
        <v>5586</v>
      </c>
      <c r="N18" s="32">
        <v>149</v>
      </c>
      <c r="O18" s="47">
        <f t="shared" si="7"/>
        <v>48882</v>
      </c>
      <c r="P18" s="32">
        <v>0</v>
      </c>
      <c r="Q18" s="47">
        <f t="shared" si="1"/>
        <v>48733</v>
      </c>
      <c r="R18" s="47">
        <f t="shared" si="2"/>
        <v>48733</v>
      </c>
      <c r="S18" s="58">
        <f t="shared" si="8"/>
        <v>48916</v>
      </c>
      <c r="U18" s="57"/>
      <c r="V18" s="59"/>
      <c r="W18" s="60">
        <f t="shared" ref="W18" si="15">DATEDIF(Q18,O18,"D")</f>
        <v>149</v>
      </c>
    </row>
    <row r="19" spans="1:23" s="3" customFormat="1" x14ac:dyDescent="0.3">
      <c r="A19" s="55" t="s">
        <v>55</v>
      </c>
      <c r="B19" s="57">
        <v>39079</v>
      </c>
      <c r="C19" s="47">
        <v>42432</v>
      </c>
      <c r="D19" s="31">
        <f t="shared" si="3"/>
        <v>3353</v>
      </c>
      <c r="E19" s="47">
        <v>42432</v>
      </c>
      <c r="F19" s="3">
        <f t="shared" si="4"/>
        <v>0</v>
      </c>
      <c r="G19" s="47">
        <v>42878</v>
      </c>
      <c r="H19" s="3">
        <f t="shared" si="5"/>
        <v>446</v>
      </c>
      <c r="I19" s="47">
        <v>49737</v>
      </c>
      <c r="J19" s="47">
        <v>43147</v>
      </c>
      <c r="K19" s="40">
        <f t="shared" si="0"/>
        <v>269</v>
      </c>
      <c r="L19" s="47">
        <v>49737</v>
      </c>
      <c r="M19" s="40">
        <f t="shared" si="14"/>
        <v>6590</v>
      </c>
      <c r="N19" s="32">
        <v>0</v>
      </c>
      <c r="O19" s="47">
        <f t="shared" si="7"/>
        <v>49737</v>
      </c>
      <c r="P19" s="32">
        <v>0</v>
      </c>
      <c r="Q19" s="47">
        <f t="shared" si="1"/>
        <v>49737</v>
      </c>
      <c r="R19" s="47">
        <f t="shared" si="2"/>
        <v>49737</v>
      </c>
      <c r="S19" s="58">
        <f t="shared" si="8"/>
        <v>49921</v>
      </c>
      <c r="U19" s="57"/>
      <c r="V19" s="59"/>
      <c r="W19" s="60">
        <f>DATEDIF(Q19,O19,"D")</f>
        <v>0</v>
      </c>
    </row>
    <row r="20" spans="1:23" s="3" customFormat="1" x14ac:dyDescent="0.3">
      <c r="A20" s="55" t="s">
        <v>56</v>
      </c>
      <c r="B20" s="57">
        <v>39079</v>
      </c>
      <c r="C20" s="47">
        <v>41428</v>
      </c>
      <c r="D20" s="31">
        <f t="shared" si="3"/>
        <v>2349</v>
      </c>
      <c r="E20" s="47">
        <v>42851</v>
      </c>
      <c r="F20" s="3">
        <f t="shared" si="4"/>
        <v>1423</v>
      </c>
      <c r="G20" s="47">
        <v>42955</v>
      </c>
      <c r="H20" s="3">
        <f t="shared" si="5"/>
        <v>104</v>
      </c>
      <c r="I20" s="47">
        <v>48733</v>
      </c>
      <c r="J20" s="47">
        <v>43147</v>
      </c>
      <c r="K20" s="40">
        <f t="shared" si="0"/>
        <v>192</v>
      </c>
      <c r="L20" s="47">
        <v>48733</v>
      </c>
      <c r="M20" s="40">
        <f t="shared" si="14"/>
        <v>5586</v>
      </c>
      <c r="N20" s="32">
        <v>0</v>
      </c>
      <c r="O20" s="47">
        <f t="shared" si="7"/>
        <v>48733</v>
      </c>
      <c r="P20" s="32">
        <v>0</v>
      </c>
      <c r="Q20" s="47">
        <f t="shared" si="1"/>
        <v>48733</v>
      </c>
      <c r="R20" s="47">
        <f t="shared" si="2"/>
        <v>48733</v>
      </c>
      <c r="S20" s="58">
        <f t="shared" si="8"/>
        <v>48916</v>
      </c>
      <c r="U20" s="57"/>
      <c r="V20" s="59"/>
      <c r="W20" s="60">
        <f>DATEDIF(Q20,O20,"D")</f>
        <v>0</v>
      </c>
    </row>
    <row r="21" spans="1:23" s="3" customFormat="1" x14ac:dyDescent="0.3">
      <c r="A21" s="55" t="s">
        <v>57</v>
      </c>
      <c r="B21" s="57">
        <v>39079</v>
      </c>
      <c r="C21" s="47">
        <v>41936</v>
      </c>
      <c r="D21" s="31">
        <f t="shared" si="3"/>
        <v>2857</v>
      </c>
      <c r="E21" s="47">
        <v>41936</v>
      </c>
      <c r="F21" s="3">
        <f>DATEDIF(C21,E21,"D")</f>
        <v>0</v>
      </c>
      <c r="G21" s="47">
        <v>43032</v>
      </c>
      <c r="H21" s="3">
        <f t="shared" si="5"/>
        <v>1096</v>
      </c>
      <c r="I21" s="47">
        <v>49241</v>
      </c>
      <c r="J21" s="47">
        <v>43147</v>
      </c>
      <c r="K21" s="40">
        <f t="shared" si="0"/>
        <v>115</v>
      </c>
      <c r="L21" s="47">
        <v>49241</v>
      </c>
      <c r="M21" s="40">
        <f t="shared" si="14"/>
        <v>6094</v>
      </c>
      <c r="N21" s="32">
        <v>0</v>
      </c>
      <c r="O21" s="47">
        <f t="shared" si="7"/>
        <v>49241</v>
      </c>
      <c r="P21" s="32">
        <v>0</v>
      </c>
      <c r="Q21" s="47">
        <f t="shared" si="1"/>
        <v>49241</v>
      </c>
      <c r="R21" s="47">
        <f t="shared" si="2"/>
        <v>49241</v>
      </c>
      <c r="S21" s="58">
        <f t="shared" si="8"/>
        <v>49423</v>
      </c>
      <c r="U21" s="57"/>
      <c r="V21" s="59"/>
      <c r="W21" s="60">
        <f t="shared" ref="W21:W23" si="16">DATEDIF(Q21,O21,"D")</f>
        <v>0</v>
      </c>
    </row>
    <row r="22" spans="1:23" s="3" customFormat="1" x14ac:dyDescent="0.3">
      <c r="A22" s="55" t="s">
        <v>58</v>
      </c>
      <c r="B22" s="57">
        <v>39079</v>
      </c>
      <c r="C22" s="47">
        <v>40697</v>
      </c>
      <c r="D22" s="31">
        <f t="shared" si="3"/>
        <v>1618</v>
      </c>
      <c r="E22" s="47">
        <v>41604</v>
      </c>
      <c r="F22" s="3">
        <f t="shared" si="4"/>
        <v>907</v>
      </c>
      <c r="G22" s="47">
        <v>43039</v>
      </c>
      <c r="H22" s="3">
        <f t="shared" si="5"/>
        <v>1435</v>
      </c>
      <c r="I22" s="47">
        <v>48002</v>
      </c>
      <c r="J22" s="47">
        <v>43147</v>
      </c>
      <c r="K22" s="40">
        <f t="shared" si="0"/>
        <v>108</v>
      </c>
      <c r="L22" s="47">
        <v>48002</v>
      </c>
      <c r="M22" s="40">
        <f t="shared" si="14"/>
        <v>4855</v>
      </c>
      <c r="N22" s="32">
        <v>0</v>
      </c>
      <c r="O22" s="47">
        <f t="shared" si="7"/>
        <v>48002</v>
      </c>
      <c r="P22" s="32">
        <v>0</v>
      </c>
      <c r="Q22" s="47">
        <f t="shared" si="1"/>
        <v>48002</v>
      </c>
      <c r="R22" s="47">
        <f t="shared" si="2"/>
        <v>48002</v>
      </c>
      <c r="S22" s="58">
        <f t="shared" si="8"/>
        <v>48185</v>
      </c>
      <c r="U22" s="57"/>
      <c r="V22" s="59"/>
      <c r="W22" s="60">
        <f t="shared" si="16"/>
        <v>0</v>
      </c>
    </row>
    <row r="23" spans="1:23" s="3" customFormat="1" x14ac:dyDescent="0.3">
      <c r="A23" s="55" t="s">
        <v>59</v>
      </c>
      <c r="B23" s="57">
        <v>39079</v>
      </c>
      <c r="C23" s="47">
        <v>40697</v>
      </c>
      <c r="D23" s="31">
        <f t="shared" si="3"/>
        <v>1618</v>
      </c>
      <c r="E23" s="47">
        <v>42426</v>
      </c>
      <c r="F23" s="3">
        <f t="shared" si="4"/>
        <v>1729</v>
      </c>
      <c r="G23" s="47">
        <v>43039</v>
      </c>
      <c r="H23" s="3">
        <f t="shared" si="5"/>
        <v>613</v>
      </c>
      <c r="I23" s="47">
        <v>48002</v>
      </c>
      <c r="J23" s="47">
        <v>43147</v>
      </c>
      <c r="K23" s="40">
        <f t="shared" si="0"/>
        <v>108</v>
      </c>
      <c r="L23" s="47">
        <v>48002</v>
      </c>
      <c r="M23" s="40">
        <f t="shared" ref="M23:M24" si="17">IF(G23&lt;J23, IF(R23&lt;I23, (R23-J23), (I23-J23)), IF(R23&lt;I23, (R23-G23), (I23-G23)))</f>
        <v>4855</v>
      </c>
      <c r="N23" s="32">
        <v>0</v>
      </c>
      <c r="O23" s="47">
        <f t="shared" si="7"/>
        <v>48002</v>
      </c>
      <c r="P23" s="32">
        <v>0</v>
      </c>
      <c r="Q23" s="47">
        <f t="shared" si="1"/>
        <v>48002</v>
      </c>
      <c r="R23" s="47">
        <f t="shared" si="2"/>
        <v>48002</v>
      </c>
      <c r="S23" s="58">
        <f t="shared" si="8"/>
        <v>48185</v>
      </c>
      <c r="U23" s="57"/>
      <c r="V23" s="59"/>
      <c r="W23" s="60">
        <f t="shared" si="16"/>
        <v>0</v>
      </c>
    </row>
    <row r="24" spans="1:23" s="3" customFormat="1" x14ac:dyDescent="0.3">
      <c r="A24" s="55" t="s">
        <v>60</v>
      </c>
      <c r="B24" s="57">
        <v>39079</v>
      </c>
      <c r="C24" s="47">
        <v>40697</v>
      </c>
      <c r="D24" s="31">
        <f t="shared" si="3"/>
        <v>1618</v>
      </c>
      <c r="E24" s="47">
        <v>42439</v>
      </c>
      <c r="F24" s="3">
        <f t="shared" si="4"/>
        <v>1742</v>
      </c>
      <c r="G24" s="47">
        <v>43053</v>
      </c>
      <c r="H24" s="3">
        <f t="shared" si="5"/>
        <v>614</v>
      </c>
      <c r="I24" s="47">
        <v>48002</v>
      </c>
      <c r="J24" s="47">
        <v>43147</v>
      </c>
      <c r="K24" s="40">
        <f t="shared" si="0"/>
        <v>94</v>
      </c>
      <c r="L24" s="47">
        <v>48002</v>
      </c>
      <c r="M24" s="40">
        <f t="shared" si="17"/>
        <v>4855</v>
      </c>
      <c r="N24" s="32">
        <v>0</v>
      </c>
      <c r="O24" s="47">
        <f t="shared" si="7"/>
        <v>48002</v>
      </c>
      <c r="P24" s="32">
        <v>0</v>
      </c>
      <c r="Q24" s="47">
        <f t="shared" si="1"/>
        <v>48002</v>
      </c>
      <c r="R24" s="47">
        <f t="shared" si="2"/>
        <v>48002</v>
      </c>
      <c r="S24" s="58">
        <f t="shared" si="8"/>
        <v>48185</v>
      </c>
      <c r="U24" s="57"/>
      <c r="V24" s="59"/>
      <c r="W24" s="60">
        <f>DATEDIF(Q24,O24,"D")</f>
        <v>0</v>
      </c>
    </row>
    <row r="25" spans="1:23" s="3" customFormat="1" x14ac:dyDescent="0.3">
      <c r="A25" s="55" t="s">
        <v>61</v>
      </c>
      <c r="B25" s="57">
        <v>39079</v>
      </c>
      <c r="C25" s="47">
        <v>40697</v>
      </c>
      <c r="D25" s="31">
        <f t="shared" si="3"/>
        <v>1618</v>
      </c>
      <c r="E25" s="47">
        <v>42942</v>
      </c>
      <c r="F25" s="3">
        <f t="shared" si="4"/>
        <v>2245</v>
      </c>
      <c r="G25" s="47">
        <v>43277</v>
      </c>
      <c r="H25" s="3">
        <f t="shared" si="5"/>
        <v>335</v>
      </c>
      <c r="I25" s="47">
        <v>48002</v>
      </c>
      <c r="J25" s="47">
        <v>43147</v>
      </c>
      <c r="K25" s="40">
        <f t="shared" si="0"/>
        <v>0</v>
      </c>
      <c r="L25" s="47">
        <v>48002</v>
      </c>
      <c r="M25" s="40">
        <f>IF(G25&lt;J25, IF(R25&lt;I25, (R25-J25), (I25-J25)), IF(R25&lt;I25, (R25-G25), (I25-G25)))</f>
        <v>4725</v>
      </c>
      <c r="N25" s="32">
        <v>0</v>
      </c>
      <c r="O25" s="47">
        <f t="shared" si="7"/>
        <v>48002</v>
      </c>
      <c r="P25" s="32">
        <v>0</v>
      </c>
      <c r="Q25" s="47">
        <f t="shared" si="1"/>
        <v>48002</v>
      </c>
      <c r="R25" s="47">
        <f t="shared" si="2"/>
        <v>48002</v>
      </c>
      <c r="S25" s="58">
        <f t="shared" si="8"/>
        <v>48185</v>
      </c>
      <c r="U25" s="57"/>
      <c r="V25" s="59"/>
      <c r="W25" s="60">
        <f>DATEDIF(Q25,O25,"D")</f>
        <v>0</v>
      </c>
    </row>
    <row r="26" spans="1:23" s="3" customFormat="1" x14ac:dyDescent="0.3">
      <c r="A26" s="55" t="s">
        <v>62</v>
      </c>
      <c r="B26" s="57">
        <v>39079</v>
      </c>
      <c r="C26" s="47">
        <v>42432</v>
      </c>
      <c r="D26" s="31">
        <f t="shared" si="3"/>
        <v>3353</v>
      </c>
      <c r="E26" s="47">
        <v>43160</v>
      </c>
      <c r="F26" s="3">
        <f t="shared" si="4"/>
        <v>728</v>
      </c>
      <c r="G26" s="47">
        <v>43284</v>
      </c>
      <c r="H26" s="3">
        <f t="shared" si="5"/>
        <v>124</v>
      </c>
      <c r="I26" s="47">
        <v>49737</v>
      </c>
      <c r="J26" s="47">
        <v>43147</v>
      </c>
      <c r="K26" s="40">
        <f t="shared" si="0"/>
        <v>0</v>
      </c>
      <c r="L26" s="47">
        <v>49737</v>
      </c>
      <c r="M26" s="40">
        <f>IF(G26&lt;J26, IF(R26&lt;I26, (R26-J26), (I26-J26)), IF(R26&lt;I26, (R26-G26), (I26-G26)))</f>
        <v>6453</v>
      </c>
      <c r="N26" s="32">
        <v>0</v>
      </c>
      <c r="O26" s="47">
        <f t="shared" si="7"/>
        <v>49737</v>
      </c>
      <c r="P26" s="32">
        <v>0</v>
      </c>
      <c r="Q26" s="47">
        <f t="shared" si="1"/>
        <v>49737</v>
      </c>
      <c r="R26" s="47">
        <f t="shared" si="2"/>
        <v>49737</v>
      </c>
      <c r="S26" s="58">
        <f t="shared" si="8"/>
        <v>49921</v>
      </c>
      <c r="U26" s="57"/>
      <c r="V26" s="59"/>
      <c r="W26" s="60">
        <f t="shared" ref="W26:W28" si="18">DATEDIF(Q26,O26,"D")</f>
        <v>0</v>
      </c>
    </row>
    <row r="27" spans="1:23" s="3" customFormat="1" x14ac:dyDescent="0.3">
      <c r="A27" s="55" t="s">
        <v>63</v>
      </c>
      <c r="B27" s="57">
        <v>39079</v>
      </c>
      <c r="C27" s="47">
        <v>40697</v>
      </c>
      <c r="D27" s="31">
        <f t="shared" si="3"/>
        <v>1618</v>
      </c>
      <c r="E27" s="47">
        <v>43004</v>
      </c>
      <c r="F27" s="3">
        <f t="shared" si="4"/>
        <v>2307</v>
      </c>
      <c r="G27" s="47">
        <v>43291</v>
      </c>
      <c r="H27" s="3">
        <f t="shared" si="5"/>
        <v>287</v>
      </c>
      <c r="I27" s="47">
        <v>48002</v>
      </c>
      <c r="J27" s="47">
        <v>43147</v>
      </c>
      <c r="K27" s="40">
        <f t="shared" si="0"/>
        <v>0</v>
      </c>
      <c r="L27" s="47">
        <v>48002</v>
      </c>
      <c r="M27" s="40">
        <f t="shared" ref="M27" si="19">IF(G27&lt;J27, IF(R27&lt;I27, (R27-J27), (I27-J27)), IF(R27&lt;I27, (R27-G27), (I27-G27)))</f>
        <v>4711</v>
      </c>
      <c r="N27" s="32">
        <v>0</v>
      </c>
      <c r="O27" s="47">
        <f t="shared" si="7"/>
        <v>48002</v>
      </c>
      <c r="P27" s="32">
        <v>0</v>
      </c>
      <c r="Q27" s="47">
        <f>IF(L27&gt;O27,O27,L27)</f>
        <v>48002</v>
      </c>
      <c r="R27" s="47">
        <f>Q27+P27</f>
        <v>48002</v>
      </c>
      <c r="S27" s="58">
        <f t="shared" si="8"/>
        <v>48185</v>
      </c>
      <c r="U27" s="57"/>
      <c r="V27" s="59"/>
      <c r="W27" s="60">
        <f t="shared" si="18"/>
        <v>0</v>
      </c>
    </row>
    <row r="28" spans="1:23" s="3" customFormat="1" x14ac:dyDescent="0.3">
      <c r="A28" s="55" t="s">
        <v>64</v>
      </c>
      <c r="B28" s="57">
        <v>39079</v>
      </c>
      <c r="C28" s="47">
        <v>41428</v>
      </c>
      <c r="D28" s="31">
        <f t="shared" si="3"/>
        <v>2349</v>
      </c>
      <c r="E28" s="47">
        <v>43151</v>
      </c>
      <c r="F28" s="3">
        <f t="shared" si="4"/>
        <v>1723</v>
      </c>
      <c r="G28" s="47">
        <v>43396</v>
      </c>
      <c r="H28" s="3">
        <f t="shared" si="5"/>
        <v>245</v>
      </c>
      <c r="I28" s="47">
        <v>48733</v>
      </c>
      <c r="J28" s="47">
        <v>43147</v>
      </c>
      <c r="K28" s="40">
        <f t="shared" si="0"/>
        <v>0</v>
      </c>
      <c r="L28" s="47">
        <v>48733</v>
      </c>
      <c r="M28" s="40">
        <f>IF(G28&lt;J28, IF(R28&lt;I28, (R28-J28), (I28-J28)), IF(R28&lt;I28, (R28-G28), (I28-G28)))</f>
        <v>5337</v>
      </c>
      <c r="N28" s="32">
        <v>0</v>
      </c>
      <c r="O28" s="47">
        <f t="shared" si="7"/>
        <v>48733</v>
      </c>
      <c r="P28" s="32">
        <v>0</v>
      </c>
      <c r="Q28" s="47">
        <f>IF(L28&gt;O28,O28,L28)</f>
        <v>48733</v>
      </c>
      <c r="R28" s="47">
        <f>Q28+P28</f>
        <v>48733</v>
      </c>
      <c r="S28" s="58">
        <f t="shared" si="8"/>
        <v>48916</v>
      </c>
      <c r="U28" s="57"/>
      <c r="V28" s="59"/>
      <c r="W28" s="60">
        <f t="shared" si="18"/>
        <v>0</v>
      </c>
    </row>
    <row r="29" spans="1:23" s="3" customFormat="1" x14ac:dyDescent="0.3">
      <c r="A29" s="55" t="s">
        <v>65</v>
      </c>
      <c r="B29" s="57">
        <v>39079</v>
      </c>
      <c r="C29" s="47">
        <v>41428</v>
      </c>
      <c r="D29" s="31">
        <f t="shared" si="3"/>
        <v>2349</v>
      </c>
      <c r="E29" s="47">
        <v>43297</v>
      </c>
      <c r="F29" s="3">
        <f t="shared" si="4"/>
        <v>1869</v>
      </c>
      <c r="G29" s="47">
        <v>43417</v>
      </c>
      <c r="H29" s="3">
        <f t="shared" si="5"/>
        <v>120</v>
      </c>
      <c r="I29" s="47">
        <v>48733</v>
      </c>
      <c r="J29" s="47">
        <v>43147</v>
      </c>
      <c r="K29" s="40">
        <f t="shared" si="0"/>
        <v>0</v>
      </c>
      <c r="L29" s="47">
        <v>48733</v>
      </c>
      <c r="M29" s="40">
        <f>IF(G29&lt;J29, IF(R29&lt;I29, (R29-J29), (I29-J29)), IF(R29&lt;I29, (R29-G29), (I29-G29)))</f>
        <v>5316</v>
      </c>
      <c r="N29" s="32">
        <v>0</v>
      </c>
      <c r="O29" s="47">
        <f t="shared" si="7"/>
        <v>48733</v>
      </c>
      <c r="P29" s="32">
        <v>0</v>
      </c>
      <c r="Q29" s="47">
        <f>IF(L29&gt;O29,O29,L29)</f>
        <v>48733</v>
      </c>
      <c r="R29" s="47">
        <f>Q29+P29</f>
        <v>48733</v>
      </c>
      <c r="S29" s="58">
        <f t="shared" si="8"/>
        <v>48916</v>
      </c>
      <c r="U29" s="57"/>
      <c r="V29" s="59"/>
      <c r="W29" s="60">
        <f>DATEDIF(Q29,O29,"D")</f>
        <v>0</v>
      </c>
    </row>
    <row r="30" spans="1:23" x14ac:dyDescent="0.3">
      <c r="A30" s="6" t="s">
        <v>66</v>
      </c>
      <c r="B30" s="35">
        <v>39079</v>
      </c>
      <c r="C30" s="35">
        <v>41591</v>
      </c>
      <c r="D30" s="29">
        <f>DATEDIF(B30, C30, "d")</f>
        <v>2512</v>
      </c>
      <c r="E30" s="6"/>
      <c r="F30" s="6"/>
      <c r="G30" s="35"/>
      <c r="H30" s="6"/>
      <c r="I30" s="35"/>
      <c r="J30" s="28">
        <v>41591</v>
      </c>
      <c r="K30" s="6"/>
      <c r="L30" s="29"/>
      <c r="M30" s="6"/>
      <c r="N30" s="6"/>
      <c r="O30" s="6"/>
      <c r="P30" s="6"/>
      <c r="Q30" s="6"/>
      <c r="R30" s="6"/>
      <c r="S30" s="6"/>
      <c r="T30" s="6"/>
      <c r="U30" s="28">
        <v>43417</v>
      </c>
      <c r="V30" s="29">
        <f>DATEDIF(J30, U30, "D")</f>
        <v>1826</v>
      </c>
      <c r="W30" s="6"/>
    </row>
    <row r="31" spans="1:23" x14ac:dyDescent="0.3">
      <c r="V31" s="43"/>
    </row>
  </sheetData>
  <sortState xmlns:xlrd2="http://schemas.microsoft.com/office/spreadsheetml/2017/richdata2" ref="A4:A29">
    <sortCondition ref="A3:A29"/>
  </sortState>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294DE-1A28-45A1-8ADC-C69389F7B393}">
  <dimension ref="A1:AB30"/>
  <sheetViews>
    <sheetView tabSelected="1" zoomScale="75" zoomScaleNormal="75" workbookViewId="0">
      <pane ySplit="1" topLeftCell="A27" activePane="bottomLeft" state="frozen"/>
      <selection pane="bottomLeft" activeCell="E20" sqref="E20"/>
    </sheetView>
  </sheetViews>
  <sheetFormatPr defaultRowHeight="14.4" x14ac:dyDescent="0.3"/>
  <cols>
    <col min="1" max="1" width="20" customWidth="1"/>
    <col min="2" max="2" width="36.5546875" bestFit="1" customWidth="1"/>
    <col min="3" max="3" width="22.44140625" customWidth="1"/>
    <col min="4" max="4" width="23" customWidth="1"/>
    <col min="5" max="5" width="21.33203125" customWidth="1"/>
    <col min="6" max="6" width="19.44140625" bestFit="1" customWidth="1"/>
    <col min="7" max="7" width="37.6640625" customWidth="1"/>
    <col min="8" max="8" width="38" customWidth="1"/>
    <col min="9" max="9" width="20" customWidth="1"/>
    <col min="10" max="10" width="19.33203125" bestFit="1" customWidth="1"/>
    <col min="11" max="11" width="20" customWidth="1"/>
    <col min="12" max="12" width="21.5546875" customWidth="1"/>
    <col min="13" max="13" width="22.5546875" customWidth="1"/>
  </cols>
  <sheetData>
    <row r="1" spans="1:28" ht="69" customHeight="1" x14ac:dyDescent="0.3">
      <c r="B1" s="18" t="s">
        <v>67</v>
      </c>
      <c r="C1" s="18" t="s">
        <v>68</v>
      </c>
      <c r="D1" s="13" t="s">
        <v>69</v>
      </c>
      <c r="E1" s="14" t="s">
        <v>70</v>
      </c>
      <c r="F1" s="15" t="s">
        <v>71</v>
      </c>
      <c r="G1" s="51" t="s">
        <v>72</v>
      </c>
      <c r="H1" s="52" t="s">
        <v>73</v>
      </c>
      <c r="I1" s="54" t="s">
        <v>74</v>
      </c>
      <c r="J1" s="53" t="s">
        <v>75</v>
      </c>
      <c r="K1" s="16" t="s">
        <v>76</v>
      </c>
      <c r="L1" s="17" t="s">
        <v>77</v>
      </c>
      <c r="M1" s="18" t="s">
        <v>78</v>
      </c>
    </row>
    <row r="2" spans="1:28" ht="112.5" customHeight="1" x14ac:dyDescent="0.3">
      <c r="A2" s="50" t="s">
        <v>79</v>
      </c>
      <c r="B2" s="10" t="s">
        <v>23</v>
      </c>
      <c r="C2" s="10" t="s">
        <v>80</v>
      </c>
      <c r="D2" s="10" t="s">
        <v>81</v>
      </c>
      <c r="E2" s="10" t="s">
        <v>82</v>
      </c>
      <c r="F2" s="10" t="s">
        <v>83</v>
      </c>
      <c r="G2" s="10" t="s">
        <v>84</v>
      </c>
      <c r="H2" s="10" t="s">
        <v>85</v>
      </c>
      <c r="I2" s="10" t="s">
        <v>86</v>
      </c>
      <c r="J2" s="10" t="s">
        <v>87</v>
      </c>
      <c r="K2" s="10" t="s">
        <v>88</v>
      </c>
      <c r="L2" s="10" t="s">
        <v>89</v>
      </c>
      <c r="M2" s="10" t="s">
        <v>90</v>
      </c>
      <c r="N2" s="8"/>
      <c r="O2" s="8"/>
      <c r="P2" s="8"/>
      <c r="Q2" s="8"/>
      <c r="R2" s="8"/>
      <c r="S2" s="9"/>
      <c r="T2" s="9"/>
      <c r="U2" s="9"/>
      <c r="V2" s="9"/>
      <c r="W2" s="8"/>
      <c r="X2" s="8"/>
      <c r="Y2" s="8"/>
      <c r="Z2" s="8"/>
      <c r="AA2" s="8"/>
      <c r="AB2" s="8"/>
    </row>
    <row r="3" spans="1:28" x14ac:dyDescent="0.3">
      <c r="A3" s="61" t="s">
        <v>91</v>
      </c>
      <c r="B3" s="6" t="s">
        <v>66</v>
      </c>
      <c r="C3" s="44">
        <f>'Data for Bar Graph (# days)'!D30/365.25</f>
        <v>6.8774811772758389</v>
      </c>
      <c r="D3" s="44"/>
      <c r="E3" s="44"/>
      <c r="F3" s="44"/>
      <c r="G3" s="44"/>
      <c r="H3" s="45"/>
      <c r="I3" s="45"/>
      <c r="J3" s="45"/>
      <c r="K3" s="45">
        <f>'Data for Bar Graph (# days)'!V30/365.25</f>
        <v>4.9993155373032172</v>
      </c>
      <c r="L3" s="45"/>
      <c r="M3" s="45"/>
    </row>
    <row r="4" spans="1:28" x14ac:dyDescent="0.3">
      <c r="A4" s="62" t="s">
        <v>92</v>
      </c>
      <c r="B4" s="30" t="s">
        <v>45</v>
      </c>
      <c r="C4" s="4">
        <f>'Data for Bar Graph (# days)'!D9/365.25</f>
        <v>0</v>
      </c>
      <c r="D4" s="2">
        <f>'Data for Bar Graph (# days)'!F9/365.25</f>
        <v>5.4729637234770703</v>
      </c>
      <c r="E4" s="2">
        <f>'Data for Bar Graph (# days)'!H9/365.25</f>
        <v>1.8425735797399041</v>
      </c>
      <c r="F4" s="4">
        <f>'Data for Bar Graph (# days)'!K9/365.25</f>
        <v>3.8220396988364134</v>
      </c>
      <c r="G4" s="2">
        <f>'Data for Bar Graph (# days)'!M9/365.25</f>
        <v>8.8624229979466111</v>
      </c>
      <c r="H4" s="36">
        <f>IF(L4&gt;0, IF(((('Data for Bar Graph (# days)'!N9-'Data for Bar Graph (# days)'!W9))/365.25)&gt;0, (('Data for Bar Graph (# days)'!N9-'Data for Bar Graph (# days)'!W9))/365.25, 0), ('Data for Bar Graph (# days)'!N9/365.25))</f>
        <v>0</v>
      </c>
      <c r="I4" s="36">
        <f>'Data for Bar Graph (# days)'!P9/365.25</f>
        <v>0</v>
      </c>
      <c r="J4" s="36">
        <f>'Data for Bar Graph (# days)'!T9/365.25</f>
        <v>0</v>
      </c>
      <c r="K4" s="37">
        <f>'Data for Bar Graph (# days)'!V9/365.25</f>
        <v>0</v>
      </c>
      <c r="L4" s="37">
        <f>'Data for Bar Graph (# days)'!W9/365.25</f>
        <v>0</v>
      </c>
      <c r="M4" s="36">
        <f t="shared" ref="M4:M30" si="0">SUM(D4:F4, H4:J4)-L4</f>
        <v>11.137577002053387</v>
      </c>
    </row>
    <row r="5" spans="1:28" x14ac:dyDescent="0.3">
      <c r="A5" s="62"/>
      <c r="B5" s="30" t="s">
        <v>43</v>
      </c>
      <c r="C5" s="4">
        <f>'Data for Bar Graph (# days)'!D7/365.25</f>
        <v>0</v>
      </c>
      <c r="D5" s="2">
        <f>'Data for Bar Graph (# days)'!F7/365.25</f>
        <v>5.0896646132785763</v>
      </c>
      <c r="E5" s="2">
        <f>'Data for Bar Graph (# days)'!H7/365.25</f>
        <v>1.7275838466803559</v>
      </c>
      <c r="F5" s="4">
        <f>'Data for Bar Graph (# days)'!K7/365.25</f>
        <v>4.3203285420944555</v>
      </c>
      <c r="G5" s="2">
        <f>'Data for Bar Graph (# days)'!M7/365.25</f>
        <v>8.8624229979466111</v>
      </c>
      <c r="H5" s="36">
        <f>IF(L5&gt;0, IF(((('Data for Bar Graph (# days)'!N7-'Data for Bar Graph (# days)'!W7))/365.25)&gt;0, (('Data for Bar Graph (# days)'!N7-'Data for Bar Graph (# days)'!W7))/365.25, 0), ('Data for Bar Graph (# days)'!N7/365.25))</f>
        <v>0.32580424366872007</v>
      </c>
      <c r="I5" s="36">
        <f>'Data for Bar Graph (# days)'!P7/365.25</f>
        <v>0</v>
      </c>
      <c r="J5" s="36">
        <f>'Data for Bar Graph (# days)'!T7/365.25</f>
        <v>0</v>
      </c>
      <c r="K5" s="37">
        <f>'Data for Bar Graph (# days)'!V7/365.25</f>
        <v>0</v>
      </c>
      <c r="L5" s="37">
        <f>'Data for Bar Graph (# days)'!W7/365.25</f>
        <v>0</v>
      </c>
      <c r="M5" s="36">
        <f t="shared" si="0"/>
        <v>11.463381245722108</v>
      </c>
    </row>
    <row r="6" spans="1:28" x14ac:dyDescent="0.3">
      <c r="A6" s="62"/>
      <c r="B6" s="30" t="s">
        <v>41</v>
      </c>
      <c r="C6" s="4">
        <f>'Data for Bar Graph (# days)'!D5/365.25</f>
        <v>0</v>
      </c>
      <c r="D6" s="2">
        <f>'Data for Bar Graph (# days)'!F5/365.25</f>
        <v>4.9664613278576315</v>
      </c>
      <c r="E6" s="2">
        <f>'Data for Bar Graph (# days)'!H5/365.25</f>
        <v>1.5441478439425051</v>
      </c>
      <c r="F6" s="4">
        <f>'Data for Bar Graph (# days)'!K5/365.25</f>
        <v>4.6269678302532515</v>
      </c>
      <c r="G6" s="2">
        <f>'Data for Bar Graph (# days)'!M5/365.25</f>
        <v>8.8624229979466111</v>
      </c>
      <c r="H6" s="36">
        <f>IF(L6&gt;0, IF(((('Data for Bar Graph (# days)'!N5-'Data for Bar Graph (# days)'!W5))/365.25)&gt;0, (('Data for Bar Graph (# days)'!N5-'Data for Bar Graph (# days)'!W5))/365.25, 0), ('Data for Bar Graph (# days)'!N5/365.25))</f>
        <v>0</v>
      </c>
      <c r="I6" s="36">
        <f>'Data for Bar Graph (# days)'!P5/365.25</f>
        <v>0</v>
      </c>
      <c r="J6" s="36">
        <f>'Data for Bar Graph (# days)'!T5/365.25</f>
        <v>0</v>
      </c>
      <c r="K6" s="37">
        <f>'Data for Bar Graph (# days)'!V5/365.25</f>
        <v>0</v>
      </c>
      <c r="L6" s="37">
        <f>'Data for Bar Graph (# days)'!W5/365.25</f>
        <v>0</v>
      </c>
      <c r="M6" s="36">
        <f t="shared" si="0"/>
        <v>11.137577002053387</v>
      </c>
    </row>
    <row r="7" spans="1:28" x14ac:dyDescent="0.3">
      <c r="A7" s="62"/>
      <c r="B7" s="30" t="s">
        <v>42</v>
      </c>
      <c r="C7" s="4">
        <f>'Data for Bar Graph (# days)'!D6/365.25</f>
        <v>0</v>
      </c>
      <c r="D7" s="2">
        <f>'Data for Bar Graph (# days)'!F6/365.25</f>
        <v>4.9390828199863108</v>
      </c>
      <c r="E7" s="2">
        <f>'Data for Bar Graph (# days)'!H6/365.25</f>
        <v>1.6481861738535251</v>
      </c>
      <c r="F7" s="4">
        <f>'Data for Bar Graph (# days)'!K6/365.25</f>
        <v>4.5503080082135527</v>
      </c>
      <c r="G7" s="2">
        <f>'Data for Bar Graph (# days)'!M6/365.25</f>
        <v>8.8624229979466111</v>
      </c>
      <c r="H7" s="36">
        <f>IF(L7&gt;0, IF(((('Data for Bar Graph (# days)'!N6-'Data for Bar Graph (# days)'!W6))/365.25)&gt;0, (('Data for Bar Graph (# days)'!N6-'Data for Bar Graph (# days)'!W6))/365.25, 0), ('Data for Bar Graph (# days)'!N6/365.25))</f>
        <v>0</v>
      </c>
      <c r="I7" s="36">
        <f>'Data for Bar Graph (# days)'!P6/365.25</f>
        <v>0</v>
      </c>
      <c r="J7" s="36">
        <f>'Data for Bar Graph (# days)'!T6/365.25</f>
        <v>0</v>
      </c>
      <c r="K7" s="37">
        <f>'Data for Bar Graph (# days)'!V6/365.25</f>
        <v>0</v>
      </c>
      <c r="L7" s="37">
        <f>'Data for Bar Graph (# days)'!W6/365.25</f>
        <v>0</v>
      </c>
      <c r="M7" s="36">
        <f t="shared" si="0"/>
        <v>11.137577002053389</v>
      </c>
    </row>
    <row r="8" spans="1:28" x14ac:dyDescent="0.3">
      <c r="A8" s="62"/>
      <c r="B8" s="30" t="s">
        <v>49</v>
      </c>
      <c r="C8" s="4">
        <f>'Data for Bar Graph (# days)'!D13/365.25</f>
        <v>0</v>
      </c>
      <c r="D8" s="2">
        <f>'Data for Bar Graph (# days)'!F13/365.25</f>
        <v>3.808350444900753</v>
      </c>
      <c r="E8" s="2">
        <f>'Data for Bar Graph (# days)'!H13/365.25</f>
        <v>4.3121149897330593</v>
      </c>
      <c r="F8" s="4">
        <f>'Data for Bar Graph (# days)'!K13/365.25</f>
        <v>3.0171115674195756</v>
      </c>
      <c r="G8" s="2">
        <f>'Data for Bar Graph (# days)'!M13/365.25</f>
        <v>8.8624229979466111</v>
      </c>
      <c r="H8" s="36">
        <f>IF(L8&gt;0, IF(((('Data for Bar Graph (# days)'!N13-'Data for Bar Graph (# days)'!W13))/365.25)&gt;0, (('Data for Bar Graph (# days)'!N13-'Data for Bar Graph (# days)'!W13))/365.25, 0), ('Data for Bar Graph (# days)'!N13/365.25))</f>
        <v>0</v>
      </c>
      <c r="I8" s="36">
        <f>'Data for Bar Graph (# days)'!P13/365.25</f>
        <v>0</v>
      </c>
      <c r="J8" s="36">
        <f>'Data for Bar Graph (# days)'!T13/365.25</f>
        <v>0</v>
      </c>
      <c r="K8" s="37">
        <f>'Data for Bar Graph (# days)'!V13/365.25</f>
        <v>0</v>
      </c>
      <c r="L8" s="37">
        <f>'Data for Bar Graph (# days)'!W13/365.25</f>
        <v>1.78507871321013</v>
      </c>
      <c r="M8" s="36">
        <f t="shared" si="0"/>
        <v>9.3524982888432593</v>
      </c>
    </row>
    <row r="9" spans="1:28" x14ac:dyDescent="0.3">
      <c r="A9" s="62" t="s">
        <v>93</v>
      </c>
      <c r="B9" s="30" t="s">
        <v>57</v>
      </c>
      <c r="C9" s="4">
        <f>'Data for Bar Graph (# days)'!D21/365.25</f>
        <v>7.8220396988364138</v>
      </c>
      <c r="D9" s="2">
        <f>'Data for Bar Graph (# days)'!F21/365.25</f>
        <v>0</v>
      </c>
      <c r="E9" s="2">
        <f>'Data for Bar Graph (# days)'!H21/365.25</f>
        <v>3.0006844626967832</v>
      </c>
      <c r="F9" s="4">
        <f>'Data for Bar Graph (# days)'!K21/365.25</f>
        <v>0.31485284052019163</v>
      </c>
      <c r="G9" s="2">
        <f>'Data for Bar Graph (# days)'!M21/365.25</f>
        <v>16.684462696783026</v>
      </c>
      <c r="H9" s="36">
        <f>IF(L9&gt;0, IF(((('Data for Bar Graph (# days)'!N21-'Data for Bar Graph (# days)'!W21))/365.25)&gt;0, (('Data for Bar Graph (# days)'!N21-'Data for Bar Graph (# days)'!W21))/365.25, 0), ('Data for Bar Graph (# days)'!N21/365.25))</f>
        <v>0</v>
      </c>
      <c r="I9" s="36">
        <f>'Data for Bar Graph (# days)'!P21/365.25</f>
        <v>0</v>
      </c>
      <c r="J9" s="36">
        <f>'Data for Bar Graph (# days)'!T21/365.25</f>
        <v>0</v>
      </c>
      <c r="K9" s="37">
        <f>'Data for Bar Graph (# days)'!V21/365.25</f>
        <v>0</v>
      </c>
      <c r="L9" s="37">
        <f>'Data for Bar Graph (# days)'!W21/365.25</f>
        <v>0</v>
      </c>
      <c r="M9" s="36">
        <f t="shared" si="0"/>
        <v>3.315537303216975</v>
      </c>
    </row>
    <row r="10" spans="1:28" x14ac:dyDescent="0.3">
      <c r="A10" s="62"/>
      <c r="B10" s="30" t="s">
        <v>63</v>
      </c>
      <c r="C10" s="4">
        <f>'Data for Bar Graph (# days)'!D27/365.25</f>
        <v>4.42984257357974</v>
      </c>
      <c r="D10" s="2">
        <f>'Data for Bar Graph (# days)'!F27/365.25</f>
        <v>6.3162217659137578</v>
      </c>
      <c r="E10" s="2">
        <f>'Data for Bar Graph (# days)'!H27/365.25</f>
        <v>0.78576317590691303</v>
      </c>
      <c r="F10" s="4">
        <f>'Data for Bar Graph (# days)'!K27/365.25</f>
        <v>0</v>
      </c>
      <c r="G10" s="2">
        <f>'Data for Bar Graph (# days)'!M27/365.25</f>
        <v>12.898015058179329</v>
      </c>
      <c r="H10" s="36">
        <f>IF(L10&gt;0, IF(((('Data for Bar Graph (# days)'!N27-'Data for Bar Graph (# days)'!W27))/365.25)&gt;0, (('Data for Bar Graph (# days)'!N27-'Data for Bar Graph (# days)'!W27))/365.25, 0), ('Data for Bar Graph (# days)'!N27/365.25))</f>
        <v>0</v>
      </c>
      <c r="I10" s="36">
        <f>'Data for Bar Graph (# days)'!P27/365.25</f>
        <v>0</v>
      </c>
      <c r="J10" s="36">
        <f>'Data for Bar Graph (# days)'!T27/365.25</f>
        <v>0</v>
      </c>
      <c r="K10" s="37">
        <f>'Data for Bar Graph (# days)'!V27/365.25</f>
        <v>0</v>
      </c>
      <c r="L10" s="37">
        <f>'Data for Bar Graph (# days)'!W27/365.25</f>
        <v>0</v>
      </c>
      <c r="M10" s="36">
        <f t="shared" si="0"/>
        <v>7.1019849418206711</v>
      </c>
    </row>
    <row r="11" spans="1:28" x14ac:dyDescent="0.3">
      <c r="A11" s="62"/>
      <c r="B11" s="30" t="s">
        <v>61</v>
      </c>
      <c r="C11" s="4">
        <f>'Data for Bar Graph (# days)'!D25/365.25</f>
        <v>4.42984257357974</v>
      </c>
      <c r="D11" s="2">
        <f>'Data for Bar Graph (# days)'!F25/365.25</f>
        <v>6.1464750171115679</v>
      </c>
      <c r="E11" s="2">
        <f>'Data for Bar Graph (# days)'!H25/365.25</f>
        <v>0.91718001368925395</v>
      </c>
      <c r="F11" s="4">
        <f>'Data for Bar Graph (# days)'!K25/365.25</f>
        <v>0</v>
      </c>
      <c r="G11" s="2">
        <f>'Data for Bar Graph (# days)'!M25/365.25</f>
        <v>12.936344969199178</v>
      </c>
      <c r="H11" s="36">
        <f>IF(L11&gt;0, IF(((('Data for Bar Graph (# days)'!N25-'Data for Bar Graph (# days)'!W25))/365.25)&gt;0, (('Data for Bar Graph (# days)'!N25-'Data for Bar Graph (# days)'!W25))/365.25, 0), ('Data for Bar Graph (# days)'!N25/365.25))</f>
        <v>0</v>
      </c>
      <c r="I11" s="36">
        <f>'Data for Bar Graph (# days)'!P25/365.25</f>
        <v>0</v>
      </c>
      <c r="J11" s="36">
        <f>'Data for Bar Graph (# days)'!T25/365.25</f>
        <v>0</v>
      </c>
      <c r="K11" s="37">
        <f>'Data for Bar Graph (# days)'!V25/365.25</f>
        <v>0</v>
      </c>
      <c r="L11" s="37">
        <f>'Data for Bar Graph (# days)'!W25/365.25</f>
        <v>0</v>
      </c>
      <c r="M11" s="36">
        <f t="shared" si="0"/>
        <v>7.0636550308008221</v>
      </c>
    </row>
    <row r="12" spans="1:28" x14ac:dyDescent="0.3">
      <c r="A12" s="62"/>
      <c r="B12" s="30" t="s">
        <v>60</v>
      </c>
      <c r="C12" s="4">
        <f>'Data for Bar Graph (# days)'!D24/365.25</f>
        <v>4.42984257357974</v>
      </c>
      <c r="D12" s="2">
        <f>'Data for Bar Graph (# days)'!F24/365.25</f>
        <v>4.7693360711841208</v>
      </c>
      <c r="E12" s="2">
        <f>'Data for Bar Graph (# days)'!H24/365.25</f>
        <v>1.6810403832991101</v>
      </c>
      <c r="F12" s="4">
        <f>'Data for Bar Graph (# days)'!K24/365.25</f>
        <v>0.25735797399041754</v>
      </c>
      <c r="G12" s="2">
        <f>'Data for Bar Graph (# days)'!M24/365.25</f>
        <v>13.292265571526352</v>
      </c>
      <c r="H12" s="36">
        <f>IF(L12&gt;0, IF(((('Data for Bar Graph (# days)'!N24-'Data for Bar Graph (# days)'!W24))/365.25)&gt;0, (('Data for Bar Graph (# days)'!N24-'Data for Bar Graph (# days)'!W24))/365.25, 0), ('Data for Bar Graph (# days)'!N24/365.25))</f>
        <v>0</v>
      </c>
      <c r="I12" s="36">
        <f>'Data for Bar Graph (# days)'!P24/365.25</f>
        <v>0</v>
      </c>
      <c r="J12" s="36">
        <f>'Data for Bar Graph (# days)'!T24/365.25</f>
        <v>0</v>
      </c>
      <c r="K12" s="37">
        <f>'Data for Bar Graph (# days)'!V24/365.25</f>
        <v>0</v>
      </c>
      <c r="L12" s="37">
        <f>'Data for Bar Graph (# days)'!W24/365.25</f>
        <v>0</v>
      </c>
      <c r="M12" s="36">
        <f t="shared" si="0"/>
        <v>6.7077344284736489</v>
      </c>
    </row>
    <row r="13" spans="1:28" x14ac:dyDescent="0.3">
      <c r="A13" s="62"/>
      <c r="B13" s="30" t="s">
        <v>59</v>
      </c>
      <c r="C13" s="4">
        <f>'Data for Bar Graph (# days)'!D23/365.25</f>
        <v>4.42984257357974</v>
      </c>
      <c r="D13" s="2">
        <f>'Data for Bar Graph (# days)'!F23/365.25</f>
        <v>4.7337440109514031</v>
      </c>
      <c r="E13" s="2">
        <f>'Data for Bar Graph (# days)'!H23/365.25</f>
        <v>1.678302532511978</v>
      </c>
      <c r="F13" s="4">
        <f>'Data for Bar Graph (# days)'!K23/365.25</f>
        <v>0.29568788501026694</v>
      </c>
      <c r="G13" s="2">
        <f>'Data for Bar Graph (# days)'!M23/365.25</f>
        <v>13.292265571526352</v>
      </c>
      <c r="H13" s="36">
        <f>IF(L13&gt;0, IF(((('Data for Bar Graph (# days)'!N23-'Data for Bar Graph (# days)'!W23))/365.25)&gt;0, (('Data for Bar Graph (# days)'!N23-'Data for Bar Graph (# days)'!W23))/365.25, 0), ('Data for Bar Graph (# days)'!N23/365.25))</f>
        <v>0</v>
      </c>
      <c r="I13" s="36">
        <f>'Data for Bar Graph (# days)'!P23/365.25</f>
        <v>0</v>
      </c>
      <c r="J13" s="36">
        <f>'Data for Bar Graph (# days)'!T23/365.25</f>
        <v>0</v>
      </c>
      <c r="K13" s="37">
        <f>'Data for Bar Graph (# days)'!V23/365.25</f>
        <v>0</v>
      </c>
      <c r="L13" s="37">
        <f>'Data for Bar Graph (# days)'!W23/365.25</f>
        <v>0</v>
      </c>
      <c r="M13" s="36">
        <f t="shared" si="0"/>
        <v>6.707734428473648</v>
      </c>
    </row>
    <row r="14" spans="1:28" x14ac:dyDescent="0.3">
      <c r="A14" s="62"/>
      <c r="B14" s="30" t="s">
        <v>52</v>
      </c>
      <c r="C14" s="4">
        <f>'Data for Bar Graph (# days)'!D16/365.25</f>
        <v>4.42984257357974</v>
      </c>
      <c r="D14" s="2">
        <f>'Data for Bar Graph (# days)'!F16/365.25</f>
        <v>3.159479808350445</v>
      </c>
      <c r="E14" s="2">
        <f>'Data for Bar Graph (# days)'!H16/365.25</f>
        <v>1.106091718001369</v>
      </c>
      <c r="F14" s="4">
        <f>'Data for Bar Graph (# days)'!K16/365.25</f>
        <v>2.4421629021218343</v>
      </c>
      <c r="G14" s="2">
        <f>'Data for Bar Graph (# days)'!M16/365.25</f>
        <v>13.292265571526352</v>
      </c>
      <c r="H14" s="36">
        <f>IF(L14&gt;0, IF(((('Data for Bar Graph (# days)'!N16-'Data for Bar Graph (# days)'!W16))/365.25)&gt;0, (('Data for Bar Graph (# days)'!N16-'Data for Bar Graph (# days)'!W16))/365.25, 0), ('Data for Bar Graph (# days)'!N16/365.25))</f>
        <v>0</v>
      </c>
      <c r="I14" s="36">
        <f>'Data for Bar Graph (# days)'!P16/365.25</f>
        <v>0</v>
      </c>
      <c r="J14" s="36">
        <f>'Data for Bar Graph (# days)'!T16/365.25</f>
        <v>0</v>
      </c>
      <c r="K14" s="37">
        <f>'Data for Bar Graph (# days)'!V16/365.25</f>
        <v>0</v>
      </c>
      <c r="L14" s="37">
        <f>'Data for Bar Graph (# days)'!W16/365.25</f>
        <v>0.38329911019849416</v>
      </c>
      <c r="M14" s="36">
        <f t="shared" si="0"/>
        <v>6.324435318275154</v>
      </c>
    </row>
    <row r="15" spans="1:28" x14ac:dyDescent="0.3">
      <c r="A15" s="62"/>
      <c r="B15" s="30" t="s">
        <v>58</v>
      </c>
      <c r="C15" s="4">
        <f>'Data for Bar Graph (# days)'!D22/365.25</f>
        <v>4.42984257357974</v>
      </c>
      <c r="D15" s="2">
        <f>'Data for Bar Graph (# days)'!F22/365.25</f>
        <v>2.4832306639288158</v>
      </c>
      <c r="E15" s="2">
        <f>'Data for Bar Graph (# days)'!H22/365.25</f>
        <v>3.9288158795345653</v>
      </c>
      <c r="F15" s="4">
        <f>'Data for Bar Graph (# days)'!K22/365.25</f>
        <v>0.29568788501026694</v>
      </c>
      <c r="G15" s="2">
        <f>'Data for Bar Graph (# days)'!M22/365.25</f>
        <v>13.292265571526352</v>
      </c>
      <c r="H15" s="36">
        <f>IF(L15&gt;0, IF(((('Data for Bar Graph (# days)'!N22-'Data for Bar Graph (# days)'!W22))/365.25)&gt;0, (('Data for Bar Graph (# days)'!N22-'Data for Bar Graph (# days)'!W22))/365.25, 0), ('Data for Bar Graph (# days)'!N22/365.25))</f>
        <v>0</v>
      </c>
      <c r="I15" s="36">
        <f>'Data for Bar Graph (# days)'!P22/365.25</f>
        <v>0</v>
      </c>
      <c r="J15" s="36">
        <f>'Data for Bar Graph (# days)'!T22/365.25</f>
        <v>0</v>
      </c>
      <c r="K15" s="37">
        <f>'Data for Bar Graph (# days)'!V22/365.25</f>
        <v>0</v>
      </c>
      <c r="L15" s="37">
        <f>'Data for Bar Graph (# days)'!W22/365.25</f>
        <v>0</v>
      </c>
      <c r="M15" s="36">
        <f t="shared" si="0"/>
        <v>6.707734428473648</v>
      </c>
    </row>
    <row r="16" spans="1:28" x14ac:dyDescent="0.3">
      <c r="A16" s="62"/>
      <c r="B16" s="30" t="s">
        <v>51</v>
      </c>
      <c r="C16" s="4">
        <f>'Data for Bar Graph (# days)'!D15/365.25</f>
        <v>4.42984257357974</v>
      </c>
      <c r="D16" s="2">
        <f>'Data for Bar Graph (# days)'!F15/365.25</f>
        <v>1.6399726214921286</v>
      </c>
      <c r="E16" s="2">
        <f>'Data for Bar Graph (# days)'!H15/365.25</f>
        <v>2.2039698836413417</v>
      </c>
      <c r="F16" s="4">
        <f>'Data for Bar Graph (# days)'!K15/365.25</f>
        <v>2.8637919233401781</v>
      </c>
      <c r="G16" s="2">
        <f>'Data for Bar Graph (# days)'!M15/365.25</f>
        <v>13.292265571526352</v>
      </c>
      <c r="H16" s="36">
        <f>IF(L16&gt;0, IF(((('Data for Bar Graph (# days)'!N15-'Data for Bar Graph (# days)'!W15))/365.25)&gt;0, (('Data for Bar Graph (# days)'!N15-'Data for Bar Graph (# days)'!W15))/365.25, 0), ('Data for Bar Graph (# days)'!N15/365.25))</f>
        <v>0</v>
      </c>
      <c r="I16" s="36">
        <f>'Data for Bar Graph (# days)'!P15/365.25</f>
        <v>0</v>
      </c>
      <c r="J16" s="36">
        <f>'Data for Bar Graph (# days)'!T15/365.25</f>
        <v>0</v>
      </c>
      <c r="K16" s="37">
        <f>'Data for Bar Graph (# days)'!V15/365.25</f>
        <v>0</v>
      </c>
      <c r="L16" s="37">
        <f>'Data for Bar Graph (# days)'!W15/365.25</f>
        <v>0</v>
      </c>
      <c r="M16" s="36">
        <f t="shared" si="0"/>
        <v>6.707734428473648</v>
      </c>
    </row>
    <row r="17" spans="1:13" x14ac:dyDescent="0.3">
      <c r="A17" s="62"/>
      <c r="B17" s="30" t="s">
        <v>47</v>
      </c>
      <c r="C17" s="4">
        <f>'Data for Bar Graph (# days)'!D11/365.25</f>
        <v>4.42984257357974</v>
      </c>
      <c r="D17" s="2">
        <f>'Data for Bar Graph (# days)'!F11/365.25</f>
        <v>0.57221081451060918</v>
      </c>
      <c r="E17" s="2">
        <f>'Data for Bar Graph (# days)'!H11/365.25</f>
        <v>2.4668035592060233</v>
      </c>
      <c r="F17" s="4">
        <f>'Data for Bar Graph (# days)'!K11/365.25</f>
        <v>3.6687200547570158</v>
      </c>
      <c r="G17" s="2">
        <f>'Data for Bar Graph (# days)'!M11/365.25</f>
        <v>13.292265571526352</v>
      </c>
      <c r="H17" s="36">
        <f>IF(L17&gt;0, IF(((('Data for Bar Graph (# days)'!N11-'Data for Bar Graph (# days)'!W11))/365.25)&gt;0, (('Data for Bar Graph (# days)'!N11-'Data for Bar Graph (# days)'!W11))/365.25, 0), ('Data for Bar Graph (# days)'!N11/365.25))</f>
        <v>0</v>
      </c>
      <c r="I17" s="36">
        <f>'Data for Bar Graph (# days)'!P11/365.25</f>
        <v>0</v>
      </c>
      <c r="J17" s="36">
        <f>'Data for Bar Graph (# days)'!T11/365.25</f>
        <v>0</v>
      </c>
      <c r="K17" s="37">
        <f>'Data for Bar Graph (# days)'!V11/365.25</f>
        <v>0</v>
      </c>
      <c r="L17" s="37">
        <f>'Data for Bar Graph (# days)'!W11/365.25</f>
        <v>0</v>
      </c>
      <c r="M17" s="36">
        <f t="shared" si="0"/>
        <v>6.707734428473648</v>
      </c>
    </row>
    <row r="18" spans="1:13" ht="28.95" customHeight="1" x14ac:dyDescent="0.3">
      <c r="A18" s="62" t="s">
        <v>94</v>
      </c>
      <c r="B18" s="55" t="s">
        <v>62</v>
      </c>
      <c r="C18" s="4">
        <f>'Data for Bar Graph (# days)'!D26/365.25</f>
        <v>9.1800136892539363</v>
      </c>
      <c r="D18" s="2">
        <f>'Data for Bar Graph (# days)'!F26/365.25</f>
        <v>1.9931553730321698</v>
      </c>
      <c r="E18" s="2">
        <f>'Data for Bar Graph (# days)'!H26/365.25</f>
        <v>0.33949349760438058</v>
      </c>
      <c r="F18" s="4">
        <f>'Data for Bar Graph (# days)'!K26/365.25</f>
        <v>0</v>
      </c>
      <c r="G18" s="2">
        <f>'Data for Bar Graph (# days)'!M26/365.25</f>
        <v>17.66735112936345</v>
      </c>
      <c r="H18" s="36">
        <f>IF(L18&gt;0, IF(((('Data for Bar Graph (# days)'!N26-'Data for Bar Graph (# days)'!W26))/365.25)&gt;0, (('Data for Bar Graph (# days)'!N26-'Data for Bar Graph (# days)'!W26))/365.25, 0), ('Data for Bar Graph (# days)'!N26/365.25))</f>
        <v>0</v>
      </c>
      <c r="I18" s="36">
        <f>'Data for Bar Graph (# days)'!P26/365.25</f>
        <v>0</v>
      </c>
      <c r="J18" s="36">
        <f>'Data for Bar Graph (# days)'!T26/365.25</f>
        <v>0</v>
      </c>
      <c r="K18" s="37">
        <f>'Data for Bar Graph (# days)'!V26/365.25</f>
        <v>0</v>
      </c>
      <c r="L18" s="37">
        <f>'Data for Bar Graph (# days)'!W26/365.25</f>
        <v>0</v>
      </c>
      <c r="M18" s="36">
        <f t="shared" si="0"/>
        <v>2.3326488706365502</v>
      </c>
    </row>
    <row r="19" spans="1:13" ht="28.95" customHeight="1" x14ac:dyDescent="0.3">
      <c r="A19" s="62"/>
      <c r="B19" s="55" t="s">
        <v>55</v>
      </c>
      <c r="C19" s="4">
        <f>'Data for Bar Graph (# days)'!D19/365.25</f>
        <v>9.1800136892539363</v>
      </c>
      <c r="D19" s="2">
        <f>'Data for Bar Graph (# days)'!F19/365.25</f>
        <v>0</v>
      </c>
      <c r="E19" s="2">
        <f>'Data for Bar Graph (# days)'!H19/365.25</f>
        <v>1.2210814510609171</v>
      </c>
      <c r="F19" s="4">
        <f>'Data for Bar Graph (# days)'!K19/365.25</f>
        <v>0.73648186173853525</v>
      </c>
      <c r="G19" s="2">
        <f>'Data for Bar Graph (# days)'!M19/365.25</f>
        <v>18.042436687200549</v>
      </c>
      <c r="H19" s="36">
        <f>IF(L19&gt;0, IF(((('Data for Bar Graph (# days)'!N19-'Data for Bar Graph (# days)'!W19))/365.25)&gt;0, (('Data for Bar Graph (# days)'!N19-'Data for Bar Graph (# days)'!W19))/365.25, 0), ('Data for Bar Graph (# days)'!N19/365.25))</f>
        <v>0</v>
      </c>
      <c r="I19" s="36">
        <f>'Data for Bar Graph (# days)'!P19/365.25</f>
        <v>0</v>
      </c>
      <c r="J19" s="36">
        <f>'Data for Bar Graph (# days)'!T19/365.25</f>
        <v>0</v>
      </c>
      <c r="K19" s="37">
        <f>'Data for Bar Graph (# days)'!V19/365.25</f>
        <v>0</v>
      </c>
      <c r="L19" s="37">
        <f>'Data for Bar Graph (# days)'!W19/365.25</f>
        <v>0</v>
      </c>
      <c r="M19" s="36">
        <f t="shared" si="0"/>
        <v>1.9575633127994525</v>
      </c>
    </row>
    <row r="20" spans="1:13" ht="28.95" customHeight="1" x14ac:dyDescent="0.3">
      <c r="A20" s="62"/>
      <c r="B20" s="30" t="s">
        <v>65</v>
      </c>
      <c r="C20" s="4">
        <f>'Data for Bar Graph (# days)'!D29/365.25</f>
        <v>6.4312114989733056</v>
      </c>
      <c r="D20" s="2">
        <f>'Data for Bar Graph (# days)'!F29/365.25</f>
        <v>5.117043121149897</v>
      </c>
      <c r="E20" s="2">
        <f>'Data for Bar Graph (# days)'!H29/365.25</f>
        <v>0.32854209445585214</v>
      </c>
      <c r="F20" s="4">
        <f>'Data for Bar Graph (# days)'!K29/365.25</f>
        <v>0</v>
      </c>
      <c r="G20" s="2">
        <f>'Data for Bar Graph (# days)'!M29/365.25</f>
        <v>14.55441478439425</v>
      </c>
      <c r="H20" s="36">
        <f>IF(L20&gt;0, IF(((('Data for Bar Graph (# days)'!N29-'Data for Bar Graph (# days)'!W29))/365.25)&gt;0, (('Data for Bar Graph (# days)'!N29-'Data for Bar Graph (# days)'!W29))/365.25, 0), ('Data for Bar Graph (# days)'!N29/365.25))</f>
        <v>0</v>
      </c>
      <c r="I20" s="36">
        <f>'Data for Bar Graph (# days)'!P29/365.25</f>
        <v>0</v>
      </c>
      <c r="J20" s="36">
        <f>'Data for Bar Graph (# days)'!T29/365.25</f>
        <v>0</v>
      </c>
      <c r="K20" s="37">
        <f>'Data for Bar Graph (# days)'!V29/365.25</f>
        <v>0</v>
      </c>
      <c r="L20" s="37">
        <f>'Data for Bar Graph (# days)'!W29/365.25</f>
        <v>0</v>
      </c>
      <c r="M20" s="36">
        <f t="shared" si="0"/>
        <v>5.4455852156057496</v>
      </c>
    </row>
    <row r="21" spans="1:13" ht="28.95" customHeight="1" x14ac:dyDescent="0.3">
      <c r="A21" s="62"/>
      <c r="B21" s="30" t="s">
        <v>64</v>
      </c>
      <c r="C21" s="4">
        <f>'Data for Bar Graph (# days)'!D28/365.25</f>
        <v>6.4312114989733056</v>
      </c>
      <c r="D21" s="2">
        <f>'Data for Bar Graph (# days)'!F28/365.25</f>
        <v>4.7173169062286107</v>
      </c>
      <c r="E21" s="2">
        <f>'Data for Bar Graph (# days)'!H28/365.25</f>
        <v>0.67077344284736484</v>
      </c>
      <c r="F21" s="4">
        <f>'Data for Bar Graph (# days)'!K28/365.25</f>
        <v>0</v>
      </c>
      <c r="G21" s="2">
        <f>'Data for Bar Graph (# days)'!M28/365.25</f>
        <v>14.611909650924025</v>
      </c>
      <c r="H21" s="36">
        <f>IF(L21&gt;0, IF(((('Data for Bar Graph (# days)'!N28-'Data for Bar Graph (# days)'!W28))/365.25)&gt;0, (('Data for Bar Graph (# days)'!N28-'Data for Bar Graph (# days)'!W28))/365.25, 0), ('Data for Bar Graph (# days)'!N28/365.25))</f>
        <v>0</v>
      </c>
      <c r="I21" s="36">
        <f>'Data for Bar Graph (# days)'!P28/365.25</f>
        <v>0</v>
      </c>
      <c r="J21" s="36">
        <f>'Data for Bar Graph (# days)'!T28/365.25</f>
        <v>0</v>
      </c>
      <c r="K21" s="37">
        <f>'Data for Bar Graph (# days)'!V28/365.25</f>
        <v>0</v>
      </c>
      <c r="L21" s="37">
        <f>'Data for Bar Graph (# days)'!W28/365.25</f>
        <v>0</v>
      </c>
      <c r="M21" s="36">
        <f t="shared" si="0"/>
        <v>5.3880903490759753</v>
      </c>
    </row>
    <row r="22" spans="1:13" ht="28.95" customHeight="1" x14ac:dyDescent="0.3">
      <c r="A22" s="62"/>
      <c r="B22" s="30" t="s">
        <v>56</v>
      </c>
      <c r="C22" s="4">
        <f>'Data for Bar Graph (# days)'!D20/365.25</f>
        <v>6.4312114989733056</v>
      </c>
      <c r="D22" s="2">
        <f>'Data for Bar Graph (# days)'!F20/365.25</f>
        <v>3.8959616700889801</v>
      </c>
      <c r="E22" s="2">
        <f>'Data for Bar Graph (# days)'!H20/365.25</f>
        <v>0.28473648186173856</v>
      </c>
      <c r="F22" s="4">
        <f>'Data for Bar Graph (# days)'!K20/365.25</f>
        <v>0.52566735112936347</v>
      </c>
      <c r="G22" s="2">
        <f>'Data for Bar Graph (# days)'!M20/365.25</f>
        <v>15.293634496919918</v>
      </c>
      <c r="H22" s="36">
        <f>IF(L22&gt;0, IF(((('Data for Bar Graph (# days)'!N20-'Data for Bar Graph (# days)'!W20))/365.25)&gt;0, (('Data for Bar Graph (# days)'!N20-'Data for Bar Graph (# days)'!W20))/365.25, 0), ('Data for Bar Graph (# days)'!N20/365.25))</f>
        <v>0</v>
      </c>
      <c r="I22" s="36">
        <f>'Data for Bar Graph (# days)'!P20/365.25</f>
        <v>0</v>
      </c>
      <c r="J22" s="36">
        <f>'Data for Bar Graph (# days)'!T20/365.25</f>
        <v>0</v>
      </c>
      <c r="K22" s="37">
        <f>'Data for Bar Graph (# days)'!V20/365.25</f>
        <v>0</v>
      </c>
      <c r="L22" s="37">
        <f>'Data for Bar Graph (# days)'!W20/365.25</f>
        <v>0</v>
      </c>
      <c r="M22" s="36">
        <f t="shared" si="0"/>
        <v>4.7063655030800815</v>
      </c>
    </row>
    <row r="23" spans="1:13" ht="28.95" customHeight="1" x14ac:dyDescent="0.3">
      <c r="A23" s="62"/>
      <c r="B23" s="30" t="s">
        <v>54</v>
      </c>
      <c r="C23" s="4">
        <f>'Data for Bar Graph (# days)'!D18/365.25</f>
        <v>6.4312114989733056</v>
      </c>
      <c r="D23" s="2">
        <f>'Data for Bar Graph (# days)'!F18/365.25</f>
        <v>0</v>
      </c>
      <c r="E23" s="2">
        <f>'Data for Bar Graph (# days)'!H18/365.25</f>
        <v>2.8199863107460645</v>
      </c>
      <c r="F23" s="4">
        <f>'Data for Bar Graph (# days)'!K18/365.25</f>
        <v>1.8863791923340179</v>
      </c>
      <c r="G23" s="2">
        <f>'Data for Bar Graph (# days)'!M18/365.25</f>
        <v>15.293634496919918</v>
      </c>
      <c r="H23" s="36">
        <f>IF(L23&gt;0, IF(((('Data for Bar Graph (# days)'!N18-'Data for Bar Graph (# days)'!W18))/365.25)&gt;0, (('Data for Bar Graph (# days)'!N18-'Data for Bar Graph (# days)'!W18))/365.25, 0), ('Data for Bar Graph (# days)'!N18/365.25))</f>
        <v>0</v>
      </c>
      <c r="I23" s="36">
        <f>'Data for Bar Graph (# days)'!P18/365.25</f>
        <v>0</v>
      </c>
      <c r="J23" s="36">
        <f>'Data for Bar Graph (# days)'!T18/365.25</f>
        <v>0</v>
      </c>
      <c r="K23" s="37">
        <f>'Data for Bar Graph (# days)'!V18/365.25</f>
        <v>0</v>
      </c>
      <c r="L23" s="37">
        <f>'Data for Bar Graph (# days)'!W18/365.25</f>
        <v>0.40793976728268311</v>
      </c>
      <c r="M23" s="36">
        <f t="shared" si="0"/>
        <v>4.2984257357973989</v>
      </c>
    </row>
    <row r="24" spans="1:13" ht="28.95" customHeight="1" x14ac:dyDescent="0.3">
      <c r="A24" s="62"/>
      <c r="B24" s="30" t="s">
        <v>53</v>
      </c>
      <c r="C24" s="4">
        <f>'Data for Bar Graph (# days)'!D17/365.25</f>
        <v>0</v>
      </c>
      <c r="D24" s="2">
        <f>'Data for Bar Graph (# days)'!F17/365.25</f>
        <v>6.8802190280629709</v>
      </c>
      <c r="E24" s="2">
        <f>'Data for Bar Graph (# days)'!H17/365.25</f>
        <v>1.9876796714579055</v>
      </c>
      <c r="F24" s="4">
        <f>'Data for Bar Graph (# days)'!K17/365.25</f>
        <v>2.2696783025325118</v>
      </c>
      <c r="G24" s="2">
        <f>'Data for Bar Graph (# days)'!M17/365.25</f>
        <v>8.8624229979466111</v>
      </c>
      <c r="H24" s="36">
        <f>IF(L24&gt;0, IF(((('Data for Bar Graph (# days)'!N17-'Data for Bar Graph (# days)'!W17))/365.25)&gt;0, (('Data for Bar Graph (# days)'!N17-'Data for Bar Graph (# days)'!W17))/365.25, 0), ('Data for Bar Graph (# days)'!N17/365.25))</f>
        <v>0</v>
      </c>
      <c r="I24" s="36">
        <f>'Data for Bar Graph (# days)'!P17/365.25</f>
        <v>0</v>
      </c>
      <c r="J24" s="36">
        <f>'Data for Bar Graph (# days)'!T17/365.25</f>
        <v>0</v>
      </c>
      <c r="K24" s="37">
        <f>'Data for Bar Graph (# days)'!V17/365.25</f>
        <v>0</v>
      </c>
      <c r="L24" s="37">
        <f>'Data for Bar Graph (# days)'!W17/365.25</f>
        <v>0</v>
      </c>
      <c r="M24" s="36">
        <f t="shared" si="0"/>
        <v>11.137577002053389</v>
      </c>
    </row>
    <row r="25" spans="1:13" ht="28.95" customHeight="1" x14ac:dyDescent="0.3">
      <c r="A25" s="62"/>
      <c r="B25" s="30" t="s">
        <v>50</v>
      </c>
      <c r="C25" s="4">
        <f>'Data for Bar Graph (# days)'!D14/365.25</f>
        <v>0</v>
      </c>
      <c r="D25" s="2">
        <f>'Data for Bar Graph (# days)'!F14/365.25</f>
        <v>5.8042436687200549</v>
      </c>
      <c r="E25" s="2">
        <f>'Data for Bar Graph (# days)'!H14/365.25</f>
        <v>2.3353867214236823</v>
      </c>
      <c r="F25" s="4">
        <f>'Data for Bar Graph (# days)'!K14/365.25</f>
        <v>2.9979466119096507</v>
      </c>
      <c r="G25" s="2">
        <f>'Data for Bar Graph (# days)'!M14/365.25</f>
        <v>8.8624229979466111</v>
      </c>
      <c r="H25" s="36">
        <f>IF(L25&gt;0, IF(((('Data for Bar Graph (# days)'!N14-'Data for Bar Graph (# days)'!W14))/365.25)&gt;0, (('Data for Bar Graph (# days)'!N14-'Data for Bar Graph (# days)'!W14))/365.25, 0), ('Data for Bar Graph (# days)'!N14/365.25))</f>
        <v>0</v>
      </c>
      <c r="I25" s="36">
        <f>'Data for Bar Graph (# days)'!P14/365.25</f>
        <v>0</v>
      </c>
      <c r="J25" s="36">
        <f>'Data for Bar Graph (# days)'!T14/365.25</f>
        <v>0</v>
      </c>
      <c r="K25" s="37">
        <f>'Data for Bar Graph (# days)'!V14/365.25</f>
        <v>0</v>
      </c>
      <c r="L25" s="37">
        <f>'Data for Bar Graph (# days)'!W14/365.25</f>
        <v>0</v>
      </c>
      <c r="M25" s="36">
        <f t="shared" si="0"/>
        <v>11.137577002053387</v>
      </c>
    </row>
    <row r="26" spans="1:13" ht="28.95" customHeight="1" x14ac:dyDescent="0.3">
      <c r="A26" s="62"/>
      <c r="B26" s="30" t="s">
        <v>48</v>
      </c>
      <c r="C26" s="4">
        <f>'Data for Bar Graph (# days)'!D12/365.25</f>
        <v>0</v>
      </c>
      <c r="D26" s="2">
        <f>'Data for Bar Graph (# days)'!F12/365.25</f>
        <v>5.5195071868583163</v>
      </c>
      <c r="E26" s="2">
        <f>'Data for Bar Graph (# days)'!H12/365.25</f>
        <v>1.9493497604380561</v>
      </c>
      <c r="F26" s="4">
        <f>'Data for Bar Graph (# days)'!K12/365.25</f>
        <v>3.6687200547570158</v>
      </c>
      <c r="G26" s="2">
        <f>'Data for Bar Graph (# days)'!M12/365.25</f>
        <v>8.8624229979466111</v>
      </c>
      <c r="H26" s="36">
        <f>IF(L26&gt;0, IF(((('Data for Bar Graph (# days)'!N12-'Data for Bar Graph (# days)'!W12))/365.25)&gt;0, (('Data for Bar Graph (# days)'!N12-'Data for Bar Graph (# days)'!W12))/365.25, 0), ('Data for Bar Graph (# days)'!N12/365.25))</f>
        <v>0</v>
      </c>
      <c r="I26" s="36">
        <f>'Data for Bar Graph (# days)'!P12/365.25</f>
        <v>0</v>
      </c>
      <c r="J26" s="36">
        <f>'Data for Bar Graph (# days)'!T12/365.25</f>
        <v>0</v>
      </c>
      <c r="K26" s="37">
        <f>'Data for Bar Graph (# days)'!V12/365.25</f>
        <v>0</v>
      </c>
      <c r="L26" s="37">
        <f>'Data for Bar Graph (# days)'!W12/365.25</f>
        <v>0</v>
      </c>
      <c r="M26" s="36">
        <f t="shared" si="0"/>
        <v>11.137577002053389</v>
      </c>
    </row>
    <row r="27" spans="1:13" ht="28.95" customHeight="1" x14ac:dyDescent="0.3">
      <c r="A27" s="62"/>
      <c r="B27" s="30" t="s">
        <v>44</v>
      </c>
      <c r="C27" s="4">
        <f>'Data for Bar Graph (# days)'!D8/365.25</f>
        <v>0</v>
      </c>
      <c r="D27" s="2">
        <f>'Data for Bar Graph (# days)'!F8/365.25</f>
        <v>5.4017796030116356</v>
      </c>
      <c r="E27" s="2">
        <f>'Data for Bar Graph (# days)'!H8/365.25</f>
        <v>1.8945927446954141</v>
      </c>
      <c r="F27" s="4">
        <f>'Data for Bar Graph (# days)'!K8/365.25</f>
        <v>3.8412046543463383</v>
      </c>
      <c r="G27" s="2">
        <f>'Data for Bar Graph (# days)'!M8/365.25</f>
        <v>8.8624229979466111</v>
      </c>
      <c r="H27" s="36">
        <f>IF(L27&gt;0, IF(((('Data for Bar Graph (# days)'!N8-'Data for Bar Graph (# days)'!W8))/365.25)&gt;0, (('Data for Bar Graph (# days)'!N8-'Data for Bar Graph (# days)'!W8))/365.25, 0), ('Data for Bar Graph (# days)'!N8/365.25))</f>
        <v>0</v>
      </c>
      <c r="I27" s="36">
        <f>'Data for Bar Graph (# days)'!P8/365.25</f>
        <v>0</v>
      </c>
      <c r="J27" s="36">
        <f>'Data for Bar Graph (# days)'!T8/365.25</f>
        <v>0</v>
      </c>
      <c r="K27" s="37">
        <f>'Data for Bar Graph (# days)'!V8/365.25</f>
        <v>0</v>
      </c>
      <c r="L27" s="37">
        <f>'Data for Bar Graph (# days)'!W8/365.25</f>
        <v>1.3689253935660506E-2</v>
      </c>
      <c r="M27" s="36">
        <f t="shared" si="0"/>
        <v>11.123887748117726</v>
      </c>
    </row>
    <row r="28" spans="1:13" ht="28.95" customHeight="1" x14ac:dyDescent="0.3">
      <c r="A28" s="62"/>
      <c r="B28" s="30" t="s">
        <v>46</v>
      </c>
      <c r="C28" s="4">
        <f>'Data for Bar Graph (# days)'!D10/365.25</f>
        <v>0</v>
      </c>
      <c r="D28" s="2">
        <f>'Data for Bar Graph (# days)'!F10/365.25</f>
        <v>4.7529089664613275</v>
      </c>
      <c r="E28" s="2">
        <f>'Data for Bar Graph (# days)'!H10/365.25</f>
        <v>2.6584531143052703</v>
      </c>
      <c r="F28" s="4">
        <f>'Data for Bar Graph (# days)'!K10/365.25</f>
        <v>3.7262149212867897</v>
      </c>
      <c r="G28" s="2">
        <f>'Data for Bar Graph (# days)'!M10/365.25</f>
        <v>8.8624229979466111</v>
      </c>
      <c r="H28" s="36">
        <f>IF(L28&gt;0, IF(((('Data for Bar Graph (# days)'!N10-'Data for Bar Graph (# days)'!W10))/365.25)&gt;0, (('Data for Bar Graph (# days)'!N10-'Data for Bar Graph (# days)'!W10))/365.25, 0), ('Data for Bar Graph (# days)'!N10/365.25))</f>
        <v>0</v>
      </c>
      <c r="I28" s="36">
        <f>'Data for Bar Graph (# days)'!P10/365.25</f>
        <v>0</v>
      </c>
      <c r="J28" s="36">
        <f>'Data for Bar Graph (# days)'!T10/365.25</f>
        <v>0</v>
      </c>
      <c r="K28" s="37">
        <f>'Data for Bar Graph (# days)'!V10/365.25</f>
        <v>0</v>
      </c>
      <c r="L28" s="37">
        <f>'Data for Bar Graph (# days)'!W10/365.25</f>
        <v>0</v>
      </c>
      <c r="M28" s="36">
        <f t="shared" si="0"/>
        <v>11.137577002053387</v>
      </c>
    </row>
    <row r="29" spans="1:13" ht="28.95" customHeight="1" x14ac:dyDescent="0.3">
      <c r="A29" s="62"/>
      <c r="B29" s="34" t="s">
        <v>40</v>
      </c>
      <c r="C29" s="4">
        <f>'Data for Bar Graph (# days)'!D4/365.25</f>
        <v>0</v>
      </c>
      <c r="D29" s="2">
        <f>'Data for Bar Graph (# days)'!F4/365.25</f>
        <v>2.5242984257357972</v>
      </c>
      <c r="E29" s="2">
        <f>'Data for Bar Graph (# days)'!H4/365.25</f>
        <v>2.1464750171115674</v>
      </c>
      <c r="F29" s="4">
        <f>'Data for Bar Graph (# days)'!K4/365.25</f>
        <v>6.4668035592060233</v>
      </c>
      <c r="G29" s="2">
        <f>'Data for Bar Graph (# days)'!M4/365.25</f>
        <v>8.8624229979466111</v>
      </c>
      <c r="H29" s="36">
        <f>IF(L29&gt;0, IF(((('Data for Bar Graph (# days)'!N4-'Data for Bar Graph (# days)'!W4))/365.25)&gt;0, (('Data for Bar Graph (# days)'!N4-'Data for Bar Graph (# days)'!W4))/365.25, 0), ('Data for Bar Graph (# days)'!N4/365.25))</f>
        <v>0</v>
      </c>
      <c r="I29" s="36">
        <f>'Data for Bar Graph (# days)'!P4/365.25</f>
        <v>0.87611225188227237</v>
      </c>
      <c r="J29" s="36">
        <f>'Data for Bar Graph (# days)'!T4/365.25</f>
        <v>0</v>
      </c>
      <c r="K29" s="37">
        <f>'Data for Bar Graph (# days)'!V4/365.25</f>
        <v>0</v>
      </c>
      <c r="L29" s="37">
        <f>'Data for Bar Graph (# days)'!W4/365.25</f>
        <v>0.22724161533196441</v>
      </c>
      <c r="M29" s="36">
        <f t="shared" si="0"/>
        <v>11.786447638603695</v>
      </c>
    </row>
    <row r="30" spans="1:13" ht="28.95" customHeight="1" x14ac:dyDescent="0.3">
      <c r="A30" s="62"/>
      <c r="B30" s="34" t="s">
        <v>39</v>
      </c>
      <c r="C30" s="4">
        <f>'Data for Bar Graph (# days)'!D3/365.25</f>
        <v>0</v>
      </c>
      <c r="D30" s="2">
        <f>'Data for Bar Graph (# days)'!F3/365.25</f>
        <v>0</v>
      </c>
      <c r="E30" s="2">
        <f>'Data for Bar Graph (# days)'!H3/365.25</f>
        <v>2.2751540041067764</v>
      </c>
      <c r="F30" s="4">
        <f>'Data for Bar Graph (# days)'!K3/365.25</f>
        <v>8.8624229979466111</v>
      </c>
      <c r="G30" s="2">
        <f>'Data for Bar Graph (# days)'!M3/365.25</f>
        <v>8.8624229979466111</v>
      </c>
      <c r="H30" s="36">
        <f>IF(L30&gt;0, IF(((('Data for Bar Graph (# days)'!N3-'Data for Bar Graph (# days)'!W3))/365.25)&gt;0, (('Data for Bar Graph (# days)'!N3-'Data for Bar Graph (# days)'!W3))/365.25, 0), ('Data for Bar Graph (# days)'!N3/365.25))</f>
        <v>0</v>
      </c>
      <c r="I30" s="36">
        <f>'Data for Bar Graph (# days)'!P3/365.25</f>
        <v>0</v>
      </c>
      <c r="J30" s="36">
        <f>'Data for Bar Graph (# days)'!T3/365.25</f>
        <v>0</v>
      </c>
      <c r="K30" s="37">
        <f>'Data for Bar Graph (# days)'!V3/365.25</f>
        <v>0</v>
      </c>
      <c r="L30" s="37">
        <f>'Data for Bar Graph (# days)'!W3/365.25</f>
        <v>0</v>
      </c>
      <c r="M30" s="36">
        <f t="shared" si="0"/>
        <v>11.137577002053387</v>
      </c>
    </row>
  </sheetData>
  <autoFilter ref="A2:M2" xr:uid="{80F80DA5-72BF-4480-BD9A-67D8C73C8988}">
    <sortState xmlns:xlrd2="http://schemas.microsoft.com/office/spreadsheetml/2017/richdata2" ref="A3:M30">
      <sortCondition sortBy="cellColor" ref="A3:A30" dxfId="3"/>
      <sortCondition sortBy="cellColor" ref="A3:A30" dxfId="2"/>
      <sortCondition sortBy="cellColor" ref="A3:A30" dxfId="1"/>
      <sortCondition sortBy="cellColor" ref="A3:A30" dxfId="0"/>
      <sortCondition descending="1" ref="C3:C30"/>
      <sortCondition descending="1" ref="D3:D30"/>
    </sortState>
  </autoFilter>
  <mergeCells count="3">
    <mergeCell ref="A4:A8"/>
    <mergeCell ref="A9:A17"/>
    <mergeCell ref="A18:A30"/>
  </mergeCells>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E8BA579500E0408E7817D3257F2C67" ma:contentTypeVersion="5" ma:contentTypeDescription="Create a new document." ma:contentTypeScope="" ma:versionID="e56f35ac8d2fff1c19a6f7da07ce38b2">
  <xsd:schema xmlns:xsd="http://www.w3.org/2001/XMLSchema" xmlns:xs="http://www.w3.org/2001/XMLSchema" xmlns:p="http://schemas.microsoft.com/office/2006/metadata/properties" xmlns:ns2="911a242a-b86b-4d84-b653-fe89a0c00260" xmlns:ns3="0f237262-9dbc-4cdd-8adf-cd692af5474e" targetNamespace="http://schemas.microsoft.com/office/2006/metadata/properties" ma:root="true" ma:fieldsID="833f161edb6f61ba768cee7993755890" ns2:_="" ns3:_="">
    <xsd:import namespace="911a242a-b86b-4d84-b653-fe89a0c00260"/>
    <xsd:import namespace="0f237262-9dbc-4cdd-8adf-cd692af547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1a242a-b86b-4d84-b653-fe89a0c002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237262-9dbc-4cdd-8adf-cd692af5474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28FBDC6-0279-417F-A6A2-EF22F55CC5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1a242a-b86b-4d84-b653-fe89a0c00260"/>
    <ds:schemaRef ds:uri="0f237262-9dbc-4cdd-8adf-cd692af547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FD44154-6D06-4069-80A8-3FC6004DDD91}">
  <ds:schemaRefs>
    <ds:schemaRef ds:uri="http://purl.org/dc/terms/"/>
    <ds:schemaRef ds:uri="http://schemas.microsoft.com/office/2006/documentManagement/types"/>
    <ds:schemaRef ds:uri="http://purl.org/dc/dcmitype/"/>
    <ds:schemaRef ds:uri="0f237262-9dbc-4cdd-8adf-cd692af5474e"/>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911a242a-b86b-4d84-b653-fe89a0c00260"/>
    <ds:schemaRef ds:uri="http://www.w3.org/XML/1998/namespace"/>
  </ds:schemaRefs>
</ds:datastoreItem>
</file>

<file path=customXml/itemProps3.xml><?xml version="1.0" encoding="utf-8"?>
<ds:datastoreItem xmlns:ds="http://schemas.openxmlformats.org/officeDocument/2006/customXml" ds:itemID="{97B4F45D-1D8C-4FFC-ADFD-7DA463697B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 for Bar Graph (# days)</vt:lpstr>
      <vt:lpstr>Bar Graph (# years)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Reinbold, Patric</dc:creator>
  <cp:keywords/>
  <dc:description/>
  <cp:lastModifiedBy>Arguello, Michael</cp:lastModifiedBy>
  <cp:revision/>
  <dcterms:created xsi:type="dcterms:W3CDTF">2022-03-11T13:11:25Z</dcterms:created>
  <dcterms:modified xsi:type="dcterms:W3CDTF">2024-05-30T20:20:33Z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0x01010072E8BA579500E0408E7817D3257F2C67</vt:lpwstr>
  </property>
</Properties>
</file>