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marguello\AppData\Local\Temp\wz83ba\"/>
    </mc:Choice>
  </mc:AlternateContent>
  <xr:revisionPtr revIDLastSave="0" documentId="13_ncr:1_{52D291BE-F702-45EE-9C2A-0324DA2E7B96}" xr6:coauthVersionLast="47" xr6:coauthVersionMax="47" xr10:uidLastSave="{00000000-0000-0000-0000-000000000000}"/>
  <bookViews>
    <workbookView xWindow="-108" yWindow="-108" windowWidth="23256" windowHeight="12576" activeTab="1" xr2:uid="{DC570886-4A15-40E5-96AF-91222CE231EB}"/>
  </bookViews>
  <sheets>
    <sheet name="Data for Bar Graph 21906" sheetId="13" r:id="rId1"/>
    <sheet name="Bar Graph (# years) 21906" sheetId="4" r:id="rId2"/>
  </sheets>
  <definedNames>
    <definedName name="_xlnm._FilterDatabase" localSheetId="1" hidden="1">'Bar Graph (# years) 21906'!$A$2:$M$2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20" i="13" l="1"/>
  <c r="H22" i="4"/>
  <c r="H21" i="4"/>
  <c r="H20" i="4"/>
  <c r="H19" i="4"/>
  <c r="H18" i="4"/>
  <c r="H17" i="4"/>
  <c r="H16" i="4"/>
  <c r="H15" i="4"/>
  <c r="H14" i="4"/>
  <c r="H13" i="4"/>
  <c r="H12" i="4"/>
  <c r="H11" i="4"/>
  <c r="H10" i="4"/>
  <c r="H9" i="4"/>
  <c r="H8" i="4"/>
  <c r="H7" i="4"/>
  <c r="H6" i="4"/>
  <c r="H5" i="4"/>
  <c r="H4" i="4"/>
  <c r="I17" i="13"/>
  <c r="K14" i="13"/>
  <c r="K15" i="13"/>
  <c r="K16" i="13"/>
  <c r="K17" i="13"/>
  <c r="K18" i="13"/>
  <c r="K19" i="13"/>
  <c r="K20" i="13"/>
  <c r="K21" i="13"/>
  <c r="K22" i="13"/>
  <c r="V23" i="13" l="1"/>
  <c r="D23" i="13"/>
  <c r="C23" i="4" s="1"/>
  <c r="J23" i="4"/>
  <c r="I23" i="4"/>
  <c r="F23" i="4"/>
  <c r="E23" i="4"/>
  <c r="D23" i="4"/>
  <c r="F16" i="13"/>
  <c r="K23" i="4" l="1"/>
  <c r="M23" i="4" s="1"/>
  <c r="J22" i="4"/>
  <c r="I22" i="4"/>
  <c r="I5" i="4"/>
  <c r="I6" i="4"/>
  <c r="I9" i="4"/>
  <c r="I17" i="4"/>
  <c r="I18" i="4"/>
  <c r="I10" i="4"/>
  <c r="I11" i="4"/>
  <c r="I12" i="4"/>
  <c r="F18" i="4"/>
  <c r="K3" i="4"/>
  <c r="H3" i="4" s="1"/>
  <c r="I3" i="4"/>
  <c r="C3" i="4"/>
  <c r="I20" i="4"/>
  <c r="I12" i="13"/>
  <c r="H12" i="13"/>
  <c r="E20" i="4" s="1"/>
  <c r="F12" i="13"/>
  <c r="D20" i="4" s="1"/>
  <c r="D12" i="13"/>
  <c r="C20" i="4" s="1"/>
  <c r="D6" i="13"/>
  <c r="C22" i="4" s="1"/>
  <c r="F6" i="13"/>
  <c r="H6" i="13"/>
  <c r="E22" i="4" s="1"/>
  <c r="I6" i="13"/>
  <c r="O6" i="13" s="1"/>
  <c r="D22" i="4" l="1"/>
  <c r="O12" i="13"/>
  <c r="L6" i="13"/>
  <c r="Q6" i="13" s="1"/>
  <c r="F21" i="4"/>
  <c r="I15" i="13"/>
  <c r="F12" i="4"/>
  <c r="I22" i="13"/>
  <c r="H22" i="13"/>
  <c r="E12" i="4" s="1"/>
  <c r="F22" i="13"/>
  <c r="D22" i="13"/>
  <c r="C12" i="4" s="1"/>
  <c r="F11" i="4"/>
  <c r="I21" i="13"/>
  <c r="H21" i="13"/>
  <c r="E11" i="4" s="1"/>
  <c r="F21" i="13"/>
  <c r="D21" i="13"/>
  <c r="C11" i="4" s="1"/>
  <c r="F10" i="4"/>
  <c r="I20" i="13"/>
  <c r="H20" i="13"/>
  <c r="E10" i="4" s="1"/>
  <c r="F20" i="13"/>
  <c r="D20" i="13"/>
  <c r="C10" i="4" s="1"/>
  <c r="I19" i="13"/>
  <c r="H19" i="13"/>
  <c r="E18" i="4" s="1"/>
  <c r="F19" i="13"/>
  <c r="D19" i="13"/>
  <c r="C18" i="4" s="1"/>
  <c r="F17" i="4"/>
  <c r="I18" i="13"/>
  <c r="H18" i="13"/>
  <c r="E17" i="4" s="1"/>
  <c r="F18" i="13"/>
  <c r="D18" i="13"/>
  <c r="C17" i="4" s="1"/>
  <c r="F9" i="4"/>
  <c r="H17" i="13"/>
  <c r="E9" i="4" s="1"/>
  <c r="F17" i="13"/>
  <c r="D17" i="13"/>
  <c r="C9" i="4" s="1"/>
  <c r="I8" i="4"/>
  <c r="F8" i="4"/>
  <c r="I16" i="13"/>
  <c r="H16" i="13"/>
  <c r="D8" i="4"/>
  <c r="D16" i="13"/>
  <c r="C8" i="4" s="1"/>
  <c r="I21" i="4"/>
  <c r="H15" i="13"/>
  <c r="E21" i="4" s="1"/>
  <c r="F15" i="13"/>
  <c r="D15" i="13"/>
  <c r="C21" i="4" s="1"/>
  <c r="I7" i="4"/>
  <c r="F7" i="4"/>
  <c r="I14" i="13"/>
  <c r="H14" i="13"/>
  <c r="E7" i="4" s="1"/>
  <c r="F14" i="13"/>
  <c r="D14" i="13"/>
  <c r="C7" i="4" s="1"/>
  <c r="I16" i="4"/>
  <c r="I13" i="13"/>
  <c r="H13" i="13"/>
  <c r="E16" i="4" s="1"/>
  <c r="F13" i="13"/>
  <c r="D13" i="13"/>
  <c r="C16" i="4" s="1"/>
  <c r="I15" i="4"/>
  <c r="I11" i="13"/>
  <c r="H11" i="13"/>
  <c r="E15" i="4" s="1"/>
  <c r="F11" i="13"/>
  <c r="D11" i="13"/>
  <c r="C15" i="4" s="1"/>
  <c r="I19" i="4"/>
  <c r="I10" i="13"/>
  <c r="H10" i="13"/>
  <c r="E19" i="4" s="1"/>
  <c r="F10" i="13"/>
  <c r="D10" i="13"/>
  <c r="C19" i="4" s="1"/>
  <c r="I9" i="13"/>
  <c r="H9" i="13"/>
  <c r="E6" i="4" s="1"/>
  <c r="F9" i="13"/>
  <c r="D9" i="13"/>
  <c r="C6" i="4" s="1"/>
  <c r="I8" i="13"/>
  <c r="H8" i="13"/>
  <c r="E5" i="4" s="1"/>
  <c r="F8" i="13"/>
  <c r="D8" i="13"/>
  <c r="C5" i="4" s="1"/>
  <c r="I7" i="13"/>
  <c r="H7" i="13"/>
  <c r="E14" i="4" s="1"/>
  <c r="F7" i="13"/>
  <c r="D7" i="13"/>
  <c r="C14" i="4" s="1"/>
  <c r="I4" i="4"/>
  <c r="I5" i="13"/>
  <c r="H5" i="13"/>
  <c r="E4" i="4" s="1"/>
  <c r="F5" i="13"/>
  <c r="D5" i="13"/>
  <c r="C4" i="4" s="1"/>
  <c r="I13" i="4"/>
  <c r="I4" i="13"/>
  <c r="H4" i="13"/>
  <c r="E13" i="4" s="1"/>
  <c r="F4" i="13"/>
  <c r="D4" i="13"/>
  <c r="C13" i="4" s="1"/>
  <c r="I3" i="13"/>
  <c r="H3" i="13"/>
  <c r="E3" i="4" s="1"/>
  <c r="F3" i="13"/>
  <c r="D3" i="4" l="1"/>
  <c r="D13" i="4"/>
  <c r="D4" i="4"/>
  <c r="D14" i="4"/>
  <c r="D5" i="4"/>
  <c r="D6" i="4"/>
  <c r="D19" i="4"/>
  <c r="D15" i="4"/>
  <c r="D16" i="4"/>
  <c r="D7" i="4"/>
  <c r="D21" i="4"/>
  <c r="E8" i="4"/>
  <c r="D9" i="4"/>
  <c r="D17" i="4"/>
  <c r="D18" i="4"/>
  <c r="D10" i="4"/>
  <c r="D11" i="4"/>
  <c r="D12" i="4"/>
  <c r="R6" i="13"/>
  <c r="W6" i="13"/>
  <c r="L22" i="4" s="1"/>
  <c r="M6" i="13"/>
  <c r="G22" i="4" s="1"/>
  <c r="K6" i="13"/>
  <c r="I14" i="4"/>
  <c r="L12" i="13"/>
  <c r="O3" i="13"/>
  <c r="O4" i="13"/>
  <c r="Q4" i="13" s="1"/>
  <c r="O5" i="13"/>
  <c r="L5" i="13" s="1"/>
  <c r="Q5" i="13" s="1"/>
  <c r="W5" i="13" s="1"/>
  <c r="L4" i="4" s="1"/>
  <c r="O7" i="13"/>
  <c r="Q7" i="13" s="1"/>
  <c r="O8" i="13"/>
  <c r="Q8" i="13" s="1"/>
  <c r="O9" i="13"/>
  <c r="O10" i="13"/>
  <c r="L10" i="13" s="1"/>
  <c r="Q10" i="13" s="1"/>
  <c r="O11" i="13"/>
  <c r="L11" i="13" s="1"/>
  <c r="Q11" i="13" s="1"/>
  <c r="O13" i="13"/>
  <c r="Q13" i="13" s="1"/>
  <c r="W13" i="13" s="1"/>
  <c r="O14" i="13"/>
  <c r="L14" i="13" s="1"/>
  <c r="O15" i="13"/>
  <c r="L15" i="13" s="1"/>
  <c r="O16" i="13"/>
  <c r="L16" i="13" s="1"/>
  <c r="O17" i="13"/>
  <c r="L17" i="13" s="1"/>
  <c r="O18" i="13"/>
  <c r="L18" i="13" s="1"/>
  <c r="O19" i="13"/>
  <c r="O20" i="13"/>
  <c r="Q20" i="13" s="1"/>
  <c r="O21" i="13"/>
  <c r="L21" i="13" s="1"/>
  <c r="Q21" i="13" s="1"/>
  <c r="O22" i="13"/>
  <c r="Q22" i="13" s="1"/>
  <c r="W22" i="13" l="1"/>
  <c r="L12" i="4" s="1"/>
  <c r="M22" i="13"/>
  <c r="G12" i="4" s="1"/>
  <c r="W21" i="13"/>
  <c r="L11" i="4" s="1"/>
  <c r="M21" i="13"/>
  <c r="G11" i="4" s="1"/>
  <c r="L10" i="4"/>
  <c r="M20" i="13"/>
  <c r="G10" i="4" s="1"/>
  <c r="L16" i="4"/>
  <c r="M13" i="13"/>
  <c r="G16" i="4" s="1"/>
  <c r="K13" i="13"/>
  <c r="W11" i="13"/>
  <c r="L15" i="4" s="1"/>
  <c r="M11" i="13"/>
  <c r="G15" i="4" s="1"/>
  <c r="K11" i="13"/>
  <c r="W10" i="13"/>
  <c r="L19" i="4" s="1"/>
  <c r="M10" i="13"/>
  <c r="G19" i="4" s="1"/>
  <c r="K10" i="13"/>
  <c r="M8" i="13"/>
  <c r="G5" i="4" s="1"/>
  <c r="K8" i="13"/>
  <c r="W7" i="13"/>
  <c r="L14" i="4" s="1"/>
  <c r="M7" i="13"/>
  <c r="G14" i="4" s="1"/>
  <c r="K7" i="13"/>
  <c r="M5" i="13"/>
  <c r="G4" i="4" s="1"/>
  <c r="K5" i="13"/>
  <c r="M4" i="13"/>
  <c r="G13" i="4" s="1"/>
  <c r="K4" i="13"/>
  <c r="F22" i="4"/>
  <c r="Q18" i="13"/>
  <c r="R18" i="13" s="1"/>
  <c r="Q17" i="13"/>
  <c r="R17" i="13" s="1"/>
  <c r="Q16" i="13"/>
  <c r="R16" i="13" s="1"/>
  <c r="Q15" i="13"/>
  <c r="R15" i="13" s="1"/>
  <c r="Q14" i="13"/>
  <c r="R14" i="13" s="1"/>
  <c r="Q3" i="13"/>
  <c r="Q12" i="13"/>
  <c r="L19" i="13"/>
  <c r="Q19" i="13" s="1"/>
  <c r="R7" i="13"/>
  <c r="L9" i="13"/>
  <c r="Q9" i="13" s="1"/>
  <c r="R22" i="13"/>
  <c r="S22" i="13" s="1"/>
  <c r="R21" i="13"/>
  <c r="S21" i="13" s="1"/>
  <c r="R20" i="13"/>
  <c r="S20" i="13" s="1"/>
  <c r="R13" i="13"/>
  <c r="R11" i="13"/>
  <c r="S11" i="13" s="1"/>
  <c r="T11" i="13" s="1"/>
  <c r="J15" i="4" s="1"/>
  <c r="R10" i="13"/>
  <c r="S10" i="13" s="1"/>
  <c r="T10" i="13" s="1"/>
  <c r="J19" i="4" s="1"/>
  <c r="R5" i="13"/>
  <c r="S7" i="13"/>
  <c r="T7" i="13" s="1"/>
  <c r="J14" i="4" s="1"/>
  <c r="R12" i="13" l="1"/>
  <c r="T12" i="13" s="1"/>
  <c r="J20" i="4" s="1"/>
  <c r="T20" i="13"/>
  <c r="J10" i="4" s="1"/>
  <c r="T21" i="13"/>
  <c r="J11" i="4" s="1"/>
  <c r="T22" i="13"/>
  <c r="J12" i="4" s="1"/>
  <c r="M12" i="4" s="1"/>
  <c r="F13" i="4"/>
  <c r="F4" i="4"/>
  <c r="F14" i="4"/>
  <c r="F5" i="4"/>
  <c r="F19" i="4"/>
  <c r="F15" i="4"/>
  <c r="F16" i="4"/>
  <c r="M10" i="4"/>
  <c r="M9" i="13"/>
  <c r="G6" i="4" s="1"/>
  <c r="K9" i="13"/>
  <c r="W19" i="13"/>
  <c r="L18" i="4" s="1"/>
  <c r="M19" i="13"/>
  <c r="G18" i="4" s="1"/>
  <c r="W12" i="13"/>
  <c r="L20" i="4" s="1"/>
  <c r="M12" i="13"/>
  <c r="G20" i="4" s="1"/>
  <c r="K12" i="13"/>
  <c r="F20" i="4" s="1"/>
  <c r="M3" i="13"/>
  <c r="G3" i="4" s="1"/>
  <c r="K3" i="13"/>
  <c r="W14" i="13"/>
  <c r="L7" i="4" s="1"/>
  <c r="M14" i="13"/>
  <c r="G7" i="4" s="1"/>
  <c r="W15" i="13"/>
  <c r="L21" i="4" s="1"/>
  <c r="M15" i="13"/>
  <c r="G21" i="4" s="1"/>
  <c r="W16" i="13"/>
  <c r="L8" i="4" s="1"/>
  <c r="M16" i="13"/>
  <c r="G8" i="4" s="1"/>
  <c r="W17" i="13"/>
  <c r="L9" i="4" s="1"/>
  <c r="M17" i="13"/>
  <c r="G9" i="4" s="1"/>
  <c r="W18" i="13"/>
  <c r="L17" i="4" s="1"/>
  <c r="M18" i="13"/>
  <c r="G17" i="4" s="1"/>
  <c r="S13" i="13"/>
  <c r="S14" i="13"/>
  <c r="S15" i="13"/>
  <c r="S18" i="13"/>
  <c r="W3" i="13"/>
  <c r="L3" i="4" s="1"/>
  <c r="R3" i="13"/>
  <c r="S3" i="13" s="1"/>
  <c r="R19" i="13"/>
  <c r="S19" i="13" s="1"/>
  <c r="W4" i="13"/>
  <c r="L13" i="4" s="1"/>
  <c r="R4" i="13"/>
  <c r="S4" i="13" s="1"/>
  <c r="S5" i="13"/>
  <c r="W9" i="13"/>
  <c r="L6" i="4" s="1"/>
  <c r="R9" i="13"/>
  <c r="S9" i="13" s="1"/>
  <c r="T9" i="13" s="1"/>
  <c r="J6" i="4" s="1"/>
  <c r="W8" i="13"/>
  <c r="L5" i="4" s="1"/>
  <c r="R8" i="13"/>
  <c r="S8" i="13" s="1"/>
  <c r="S16" i="13"/>
  <c r="S17" i="13"/>
  <c r="T17" i="13" l="1"/>
  <c r="J9" i="4" s="1"/>
  <c r="T16" i="13"/>
  <c r="J8" i="4" s="1"/>
  <c r="T19" i="13"/>
  <c r="J18" i="4" s="1"/>
  <c r="T15" i="13"/>
  <c r="J21" i="4" s="1"/>
  <c r="T14" i="13"/>
  <c r="J7" i="4" s="1"/>
  <c r="T13" i="13"/>
  <c r="J16" i="4" s="1"/>
  <c r="F3" i="4"/>
  <c r="F6" i="4"/>
  <c r="T8" i="13"/>
  <c r="J5" i="4" s="1"/>
  <c r="T18" i="13"/>
  <c r="J17" i="4" s="1"/>
  <c r="T3" i="13"/>
  <c r="J3" i="4" s="1"/>
  <c r="M3" i="4" s="1"/>
  <c r="T5" i="13"/>
  <c r="J4" i="4" s="1"/>
  <c r="T4" i="13"/>
  <c r="J13" i="4" s="1"/>
  <c r="M9" i="4"/>
  <c r="M18" i="4"/>
  <c r="M17" i="4" l="1"/>
  <c r="M11" i="4"/>
  <c r="M15" i="4" l="1"/>
  <c r="M20" i="4"/>
  <c r="M19" i="4" l="1"/>
  <c r="M14" i="4"/>
  <c r="M16" i="4"/>
  <c r="M5" i="4"/>
  <c r="M21" i="4"/>
  <c r="M8" i="4"/>
  <c r="M6" i="4" l="1"/>
  <c r="M13" i="4" l="1"/>
  <c r="M4" i="4" l="1"/>
  <c r="M22" i="4"/>
  <c r="M7" i="4" l="1"/>
</calcChain>
</file>

<file path=xl/sharedStrings.xml><?xml version="1.0" encoding="utf-8"?>
<sst xmlns="http://schemas.openxmlformats.org/spreadsheetml/2006/main" count="122" uniqueCount="99">
  <si>
    <t>Patent Number or Name of Exclusivity</t>
  </si>
  <si>
    <t>Earliest Filing Date of earliest patent</t>
  </si>
  <si>
    <t>Earliest non-provisional priority date</t>
  </si>
  <si>
    <r>
      <t xml:space="preserve">Time from first patent earliest filing date </t>
    </r>
    <r>
      <rPr>
        <b/>
        <i/>
        <sz val="11"/>
        <color theme="1"/>
        <rFont val="Calibri"/>
        <family val="2"/>
        <scheme val="minor"/>
      </rPr>
      <t>to</t>
    </r>
    <r>
      <rPr>
        <sz val="11"/>
        <color theme="1"/>
        <rFont val="Calibri"/>
        <family val="2"/>
        <scheme val="minor"/>
      </rPr>
      <t xml:space="preserve"> earliest NP filing date of patent (# days)</t>
    </r>
  </si>
  <si>
    <t>Filing date</t>
  </si>
  <si>
    <r>
      <t xml:space="preserve">Earliest NP filing date </t>
    </r>
    <r>
      <rPr>
        <b/>
        <i/>
        <sz val="11"/>
        <color theme="1"/>
        <rFont val="Calibri"/>
        <family val="2"/>
        <scheme val="minor"/>
      </rPr>
      <t>to</t>
    </r>
    <r>
      <rPr>
        <sz val="11"/>
        <color theme="1"/>
        <rFont val="Calibri"/>
        <family val="2"/>
        <scheme val="minor"/>
      </rPr>
      <t xml:space="preserve"> application filing date (# days)</t>
    </r>
  </si>
  <si>
    <t>Issue date</t>
  </si>
  <si>
    <r>
      <t xml:space="preserve">Filing date </t>
    </r>
    <r>
      <rPr>
        <b/>
        <i/>
        <sz val="11"/>
        <color theme="1"/>
        <rFont val="Calibri"/>
        <family val="2"/>
        <scheme val="minor"/>
      </rPr>
      <t>to</t>
    </r>
    <r>
      <rPr>
        <sz val="11"/>
        <color theme="1"/>
        <rFont val="Calibri"/>
        <family val="2"/>
        <scheme val="minor"/>
      </rPr>
      <t xml:space="preserve"> issue date (# days)</t>
    </r>
  </si>
  <si>
    <t>17- or 20-Year Expiration Date (without TD)</t>
  </si>
  <si>
    <t>Approval Date</t>
  </si>
  <si>
    <t xml:space="preserve"> Issue date and approval date (zero if issued after approval date) (# days)</t>
  </si>
  <si>
    <t>Expiration Date of Patent Referenced in Terminal Disclaimer (if no terminal disclaimer, link to PTA adjusted expiration date (O in Template)</t>
  </si>
  <si>
    <r>
      <t xml:space="preserve">First FDA Approval to Patent Expiration Date if issued pre-approval </t>
    </r>
    <r>
      <rPr>
        <b/>
        <u/>
        <sz val="11"/>
        <rFont val="Calibri"/>
        <family val="2"/>
        <scheme val="minor"/>
      </rPr>
      <t>OR</t>
    </r>
    <r>
      <rPr>
        <sz val="11"/>
        <color rgb="FF000000"/>
        <rFont val="Calibri"/>
        <family val="2"/>
        <scheme val="minor"/>
      </rPr>
      <t xml:space="preserve"> Issue Date to Expiration date if issued post-approval (# days). "Expiration date" is TD expiration date (Q) if sooner than 17/20-year expiration date (I). Else, use 17/20-year expiration date (I).</t>
    </r>
  </si>
  <si>
    <t>Patent Term Adjustment (# days)</t>
  </si>
  <si>
    <t>PTA-Adjusted Expiration Date (add PTA to 17/20-year expiration date)</t>
  </si>
  <si>
    <t>Patent Term Extension (# days)</t>
  </si>
  <si>
    <t>Calculated OED, including any Terminal Disclaimer Expiration Date (compare expiration of Terminal disclaimer patents)</t>
  </si>
  <si>
    <t>PTE-Adjusted Expiration Date (add PTE to PTA-adjusted expiration date)</t>
  </si>
  <si>
    <t>Expiration of Pediatric Exclusivity (six months after PTE adjusted expiration date (S))</t>
  </si>
  <si>
    <t xml:space="preserve">Pediatric exclusivity in days (# days) </t>
  </si>
  <si>
    <t xml:space="preserve">NCE Expiration Date </t>
  </si>
  <si>
    <t>FDA New Chemical Entity Exclusivity (NCE) (difference between approval date and NCE expiration date; N/A for patents) (# days)</t>
  </si>
  <si>
    <t>Terminal Disclaimer (N/A if no shortening by the terminal disclaimer) (# days)</t>
  </si>
  <si>
    <t>#</t>
  </si>
  <si>
    <t>MM/DD/YYYY</t>
  </si>
  <si>
    <t>"=DATEDIF(B2, C2, "D")"</t>
  </si>
  <si>
    <t>"=DATEDIF(C2, E2, "D")"</t>
  </si>
  <si>
    <t>"=DATEDIF(E2, G2, "D")"</t>
  </si>
  <si>
    <t>"=DATE(YEAR(J3) + 17,MONTH(J3),DAY(J3))" or 20 year calculation in MM/DD/YYYY</t>
  </si>
  <si>
    <t>"=IF(J3&lt;G3, 0, IF(Q3&lt;I3, IF(Q3&lt;J3, (Q3-G3), (J3-G3)), IF(I3&lt;J3, (I3-G3), (J3-G3))))"</t>
  </si>
  <si>
    <t>MM/DD/YYYY (link to PTA-adjusted expiration date of earlier-filed patent's column P value; if no terminal disclaimer, link to patent's column I value)</t>
  </si>
  <si>
    <t>"=IF(G3&lt;J3, IF(Q3&lt;I3, (Q3-J3), (I3-J3)), IF(Q3&lt;I3, (Q3-G3), (I3-G3)))"</t>
  </si>
  <si>
    <t># (from Public PAIR or PALM)</t>
  </si>
  <si>
    <t>"=I2+N2"</t>
  </si>
  <si>
    <t>"=IF(L2&gt;O2, O2, L2)"</t>
  </si>
  <si>
    <t>"=Q2+P2"</t>
  </si>
  <si>
    <t>"=DATE(YEAR(R3),MONTH(R3) +6,DAYR3))"</t>
  </si>
  <si>
    <t>"=T4-S4"</t>
  </si>
  <si>
    <t>"=DATEDIF(Q2, O2, "D")"</t>
  </si>
  <si>
    <t>5541206 (compound, composition)</t>
  </si>
  <si>
    <t> </t>
  </si>
  <si>
    <t>5635523 (method for inhibiting an HIV infection)</t>
  </si>
  <si>
    <t>5648497 (compound)</t>
  </si>
  <si>
    <t>5648597 (transgenic mouse)</t>
  </si>
  <si>
    <t>5674882 (method)</t>
  </si>
  <si>
    <t>5846987 (combination)</t>
  </si>
  <si>
    <t>5886036 (combination)</t>
  </si>
  <si>
    <t>5914332 (compound, compositions, and method)</t>
  </si>
  <si>
    <t>6037157 (method)</t>
  </si>
  <si>
    <t>6284767 (method)</t>
  </si>
  <si>
    <t>6703403 (method)</t>
  </si>
  <si>
    <t>7148359 (compound)</t>
  </si>
  <si>
    <t>7364752 (composition, method)</t>
  </si>
  <si>
    <t>8025899 (dosage form)</t>
  </si>
  <si>
    <t xml:space="preserve"> </t>
  </si>
  <si>
    <t>8268349 (dosage form)</t>
  </si>
  <si>
    <t>8309613 (method)</t>
  </si>
  <si>
    <t>8377952 (method)</t>
  </si>
  <si>
    <t>8399015 (dosage form)</t>
  </si>
  <si>
    <t>8470347 (formulation)</t>
  </si>
  <si>
    <t>8691878 (formulation)</t>
  </si>
  <si>
    <t>D-124 exclusivity</t>
  </si>
  <si>
    <t>Patents</t>
  </si>
  <si>
    <t>Column1 (gap before earliest priority date)</t>
  </si>
  <si>
    <t>Earliest priority date</t>
  </si>
  <si>
    <t>U.S. Patent Application Pending</t>
  </si>
  <si>
    <t>Prior to FDA approval</t>
  </si>
  <si>
    <t>Drug &amp; Patent Approved (market exclusivity)</t>
  </si>
  <si>
    <t>Patent Term Adjustment</t>
  </si>
  <si>
    <t>Patent Term Extension</t>
  </si>
  <si>
    <t xml:space="preserve">FDCA Pediatric Exclusivity (PED) </t>
  </si>
  <si>
    <t>FDCA New Chemical Entity Exclusivity (NCE)</t>
  </si>
  <si>
    <t>Terminal Disclaimer</t>
  </si>
  <si>
    <t>Total market exclusivity</t>
  </si>
  <si>
    <t>Type</t>
  </si>
  <si>
    <t>"='Data for bar graph 21906'!D2/365.25"</t>
  </si>
  <si>
    <t>"='Data for bar graph 21906'!F2/365.25"</t>
  </si>
  <si>
    <t>"='Data for bar graph 21906'!H2/365.25"</t>
  </si>
  <si>
    <t>"='Data for bar graph 21906'!K2/365.25"</t>
  </si>
  <si>
    <t>"='Data for bar graph 21906'!M2/365.25"</t>
  </si>
  <si>
    <t>"=IF(K2&gt;0, IF(((('Data for bar graph (# days)'!N2-'Data for bar graph (# days)'!V2))/365.25)&gt;0, (('Data for bar graph (# days)'!N2-'Data for bar graph (# days)'!V2))/365.25, 0), ('Data for bar graph (# days)'!N2/365.25))"</t>
  </si>
  <si>
    <t>"='Data for bar graph 21906'!P2/365.25"</t>
  </si>
  <si>
    <t>"='Data for bar graph 21906'!T2/365.25"</t>
  </si>
  <si>
    <t>"='Data for bar graph 21906'!U6/365.25"</t>
  </si>
  <si>
    <t>"='Data for bar graph 21906'!V5/365.25"</t>
  </si>
  <si>
    <t>"=SUM(C2:E2, G2:I2)-K2"</t>
  </si>
  <si>
    <t>Compound, etc.</t>
  </si>
  <si>
    <t>Method</t>
  </si>
  <si>
    <t>5635523 (method of treatment)</t>
  </si>
  <si>
    <t>5674882 (method of treatment)</t>
  </si>
  <si>
    <t>6037157 (method of treatment)</t>
  </si>
  <si>
    <t>6703403 (method of treatment and for 
improving pharmacokinetics)</t>
  </si>
  <si>
    <t>8309613 (method of treatment)</t>
  </si>
  <si>
    <t>8377952 (method of treatment)</t>
  </si>
  <si>
    <t>Multiple</t>
  </si>
  <si>
    <t>5914332 (compound, compositions,
 and method)</t>
  </si>
  <si>
    <t>6284767 (method of treatment 
&amp; composition)</t>
  </si>
  <si>
    <t>Other</t>
  </si>
  <si>
    <t>FDA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</si>
</sst>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m/d/yyyy;@"/>
  </numFmts>
  <fonts count="11" x14ac:knownFonts="1">
    <font>
      <sz val="11"/>
      <color theme="1"/>
      <name val="Calibri"/>
      <family val="2"/>
      <scheme val="minor"/>
    </font>
    <font>
      <sz val="11"/>
      <color theme="0"/>
      <name val="Calibri"/>
      <family val="2"/>
      <scheme val="minor"/>
    </font>
    <font>
      <b/>
      <u/>
      <sz val="11"/>
      <name val="Calibri"/>
      <family val="2"/>
      <scheme val="minor"/>
    </font>
    <font>
      <sz val="11"/>
      <name val="Calibri"/>
      <family val="2"/>
      <scheme val="minor"/>
    </font>
    <font>
      <b/>
      <i/>
      <sz val="11"/>
      <color theme="1"/>
      <name val="Calibri"/>
      <family val="2"/>
      <scheme val="minor"/>
    </font>
    <font>
      <sz val="11"/>
      <color rgb="FFFF0000"/>
      <name val="Calibri"/>
      <family val="2"/>
      <scheme val="minor"/>
    </font>
    <font>
      <sz val="11"/>
      <color rgb="FF000000"/>
      <name val="Calibri"/>
      <family val="2"/>
    </font>
    <font>
      <sz val="11"/>
      <name val="Calibri"/>
      <family val="2"/>
    </font>
    <font>
      <sz val="11"/>
      <color rgb="FF000000"/>
      <name val="Calibri"/>
      <family val="2"/>
      <scheme val="minor"/>
    </font>
    <font>
      <sz val="11"/>
      <color theme="0"/>
      <name val="Calibri"/>
      <family val="2"/>
      <charset val="1"/>
    </font>
    <font>
      <sz val="11"/>
      <color rgb="FF000000"/>
      <name val="Calibri"/>
      <family val="2"/>
      <charset val="1"/>
    </font>
  </fonts>
  <fills count="17">
    <fill>
      <patternFill patternType="none"/>
    </fill>
    <fill>
      <patternFill patternType="gray125"/>
    </fill>
    <fill>
      <patternFill patternType="solid">
        <fgColor theme="0" tint="-0.249977111117893"/>
        <bgColor indexed="64"/>
      </patternFill>
    </fill>
    <fill>
      <patternFill patternType="solid">
        <fgColor theme="7" tint="0.39997558519241921"/>
        <bgColor indexed="64"/>
      </patternFill>
    </fill>
    <fill>
      <patternFill patternType="solid">
        <fgColor rgb="FF002060"/>
        <bgColor indexed="64"/>
      </patternFill>
    </fill>
    <fill>
      <patternFill patternType="solid">
        <fgColor rgb="FF00B0F0"/>
        <bgColor indexed="64"/>
      </patternFill>
    </fill>
    <fill>
      <patternFill patternType="solid">
        <fgColor theme="9"/>
        <bgColor indexed="64"/>
      </patternFill>
    </fill>
    <fill>
      <patternFill patternType="solid">
        <fgColor theme="4" tint="0.39997558519241921"/>
        <bgColor indexed="64"/>
      </patternFill>
    </fill>
    <fill>
      <patternFill patternType="solid">
        <fgColor theme="5" tint="-0.249977111117893"/>
        <bgColor indexed="64"/>
      </patternFill>
    </fill>
    <fill>
      <patternFill patternType="solid">
        <fgColor rgb="FFC00000"/>
        <bgColor indexed="64"/>
      </patternFill>
    </fill>
    <fill>
      <patternFill patternType="solid">
        <fgColor theme="0" tint="-0.14999847407452621"/>
        <bgColor indexed="64"/>
      </patternFill>
    </fill>
    <fill>
      <patternFill patternType="solid">
        <fgColor rgb="FFD9D9D9"/>
        <bgColor rgb="FF000000"/>
      </patternFill>
    </fill>
    <fill>
      <patternFill patternType="solid">
        <fgColor theme="8" tint="0.59999389629810485"/>
        <bgColor indexed="64"/>
      </patternFill>
    </fill>
    <fill>
      <patternFill patternType="solid">
        <fgColor rgb="FFFFD966"/>
        <bgColor rgb="FF000000"/>
      </patternFill>
    </fill>
    <fill>
      <patternFill patternType="solid">
        <fgColor rgb="FF70AD47"/>
        <bgColor rgb="FF000000"/>
      </patternFill>
    </fill>
    <fill>
      <patternFill patternType="solid">
        <fgColor theme="7" tint="-0.249977111117893"/>
        <bgColor indexed="64"/>
      </patternFill>
    </fill>
    <fill>
      <patternFill patternType="solid">
        <fgColor rgb="FFCC99FF"/>
        <bgColor indexed="64"/>
      </patternFill>
    </fill>
  </fills>
  <borders count="7">
    <border>
      <left/>
      <right/>
      <top/>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diagonal/>
    </border>
    <border>
      <left/>
      <right style="thin">
        <color indexed="64"/>
      </right>
      <top/>
      <bottom/>
      <diagonal/>
    </border>
  </borders>
  <cellStyleXfs count="1">
    <xf numFmtId="0" fontId="0" fillId="0" borderId="0"/>
  </cellStyleXfs>
  <cellXfs count="75">
    <xf numFmtId="0" fontId="0" fillId="0" borderId="0" xfId="0"/>
    <xf numFmtId="0" fontId="0" fillId="0" borderId="0" xfId="0" applyAlignment="1">
      <alignment horizontal="center"/>
    </xf>
    <xf numFmtId="0" fontId="0" fillId="0" borderId="0" xfId="0" applyAlignment="1">
      <alignment horizontal="center" vertical="center"/>
    </xf>
    <xf numFmtId="2" fontId="0" fillId="0" borderId="0" xfId="0" applyNumberFormat="1" applyAlignment="1">
      <alignment horizontal="center" vertical="center"/>
    </xf>
    <xf numFmtId="164" fontId="0" fillId="0" borderId="0" xfId="0" applyNumberFormat="1" applyAlignment="1">
      <alignment horizontal="center" vertical="center"/>
    </xf>
    <xf numFmtId="0" fontId="0" fillId="0" borderId="0" xfId="0" applyFill="1"/>
    <xf numFmtId="2" fontId="0" fillId="0" borderId="0" xfId="0" applyNumberFormat="1" applyFill="1" applyAlignment="1">
      <alignment horizontal="center" vertical="center"/>
    </xf>
    <xf numFmtId="0" fontId="3" fillId="7" borderId="1" xfId="0" applyFont="1" applyFill="1" applyBorder="1" applyAlignment="1">
      <alignment horizontal="center" vertical="center" wrapText="1"/>
    </xf>
    <xf numFmtId="0" fontId="0" fillId="0" borderId="0" xfId="0" applyFill="1" applyBorder="1" applyAlignment="1">
      <alignment horizontal="center" vertical="center" wrapText="1"/>
    </xf>
    <xf numFmtId="0" fontId="3" fillId="0" borderId="0" xfId="0" applyFont="1" applyFill="1" applyBorder="1" applyAlignment="1">
      <alignment horizontal="center" vertical="center" wrapText="1"/>
    </xf>
    <xf numFmtId="0" fontId="0" fillId="10" borderId="2" xfId="0" applyFill="1" applyBorder="1" applyAlignment="1">
      <alignment horizontal="center" vertical="center" wrapText="1"/>
    </xf>
    <xf numFmtId="0" fontId="0" fillId="2" borderId="2" xfId="0" applyFill="1" applyBorder="1" applyAlignment="1">
      <alignment horizontal="center" vertical="center" wrapText="1"/>
    </xf>
    <xf numFmtId="0" fontId="0" fillId="9" borderId="2" xfId="0" applyFill="1" applyBorder="1" applyAlignment="1">
      <alignment horizontal="center" vertical="center" wrapText="1"/>
    </xf>
    <xf numFmtId="0" fontId="0" fillId="3" borderId="2" xfId="0" applyFill="1" applyBorder="1" applyAlignment="1">
      <alignment horizontal="center" vertical="center" wrapText="1"/>
    </xf>
    <xf numFmtId="0" fontId="0" fillId="6" borderId="2" xfId="0" applyFill="1" applyBorder="1" applyAlignment="1">
      <alignment horizontal="center" vertical="center" wrapText="1"/>
    </xf>
    <xf numFmtId="0" fontId="0" fillId="5" borderId="2" xfId="0" applyFill="1" applyBorder="1" applyAlignment="1">
      <alignment horizontal="center" vertical="center" wrapText="1"/>
    </xf>
    <xf numFmtId="0" fontId="1" fillId="4" borderId="2" xfId="0" applyFont="1" applyFill="1" applyBorder="1" applyAlignment="1">
      <alignment horizontal="center" vertical="center" wrapText="1"/>
    </xf>
    <xf numFmtId="0" fontId="1" fillId="8" borderId="2" xfId="0" applyFont="1" applyFill="1" applyBorder="1" applyAlignment="1">
      <alignment horizontal="center" vertical="center" wrapText="1"/>
    </xf>
    <xf numFmtId="0" fontId="0" fillId="0" borderId="2" xfId="0" applyBorder="1" applyAlignment="1">
      <alignment horizontal="center" vertical="center" wrapText="1"/>
    </xf>
    <xf numFmtId="0" fontId="0" fillId="0" borderId="4" xfId="0" applyFill="1" applyBorder="1" applyAlignment="1">
      <alignment horizontal="center" vertical="center" wrapText="1"/>
    </xf>
    <xf numFmtId="0" fontId="0" fillId="2" borderId="4" xfId="0" applyFill="1" applyBorder="1" applyAlignment="1">
      <alignment horizontal="center" vertical="center" wrapText="1"/>
    </xf>
    <xf numFmtId="0" fontId="0" fillId="9" borderId="4" xfId="0" applyFill="1" applyBorder="1" applyAlignment="1">
      <alignment horizontal="center" vertical="center" wrapText="1"/>
    </xf>
    <xf numFmtId="0" fontId="0" fillId="5" borderId="4" xfId="0" applyFill="1" applyBorder="1" applyAlignment="1">
      <alignment horizontal="center" vertical="center" wrapText="1"/>
    </xf>
    <xf numFmtId="0" fontId="1" fillId="8" borderId="4" xfId="0" applyFont="1" applyFill="1" applyBorder="1" applyAlignment="1">
      <alignment horizontal="center" vertical="center" wrapText="1"/>
    </xf>
    <xf numFmtId="0" fontId="0" fillId="0" borderId="0" xfId="0" applyBorder="1"/>
    <xf numFmtId="164" fontId="0" fillId="4" borderId="0" xfId="0" applyNumberFormat="1" applyFill="1" applyAlignment="1">
      <alignment horizontal="center" vertical="center"/>
    </xf>
    <xf numFmtId="0" fontId="0" fillId="0" borderId="4" xfId="0" applyFill="1" applyBorder="1" applyAlignment="1">
      <alignment horizontal="center" wrapText="1"/>
    </xf>
    <xf numFmtId="0" fontId="0" fillId="0" borderId="3" xfId="0" applyFill="1" applyBorder="1" applyAlignment="1">
      <alignment horizontal="center" vertical="center" wrapText="1"/>
    </xf>
    <xf numFmtId="0" fontId="6" fillId="0" borderId="0" xfId="0" applyFont="1" applyFill="1" applyBorder="1" applyAlignment="1"/>
    <xf numFmtId="0" fontId="0" fillId="0" borderId="0" xfId="0" applyFill="1" applyAlignment="1">
      <alignment horizontal="center" vertical="center" wrapText="1"/>
    </xf>
    <xf numFmtId="14" fontId="6" fillId="0" borderId="0" xfId="0" applyNumberFormat="1" applyFont="1" applyFill="1" applyBorder="1" applyAlignment="1">
      <alignment horizontal="center" vertical="center" wrapText="1"/>
    </xf>
    <xf numFmtId="0" fontId="1" fillId="12" borderId="4" xfId="0" applyFont="1" applyFill="1" applyBorder="1" applyAlignment="1">
      <alignment horizontal="center" vertical="center" wrapText="1"/>
    </xf>
    <xf numFmtId="0" fontId="3" fillId="12" borderId="4" xfId="0" applyFont="1" applyFill="1" applyBorder="1" applyAlignment="1">
      <alignment horizontal="center" vertical="center" wrapText="1"/>
    </xf>
    <xf numFmtId="0" fontId="5" fillId="0" borderId="0" xfId="0" applyFont="1" applyFill="1" applyAlignment="1">
      <alignment horizontal="center" vertical="center" wrapText="1"/>
    </xf>
    <xf numFmtId="0" fontId="3" fillId="0" borderId="0" xfId="0" applyFont="1" applyFill="1" applyAlignment="1">
      <alignment horizontal="center" vertical="center" wrapText="1"/>
    </xf>
    <xf numFmtId="0" fontId="8" fillId="13" borderId="4" xfId="0" applyFont="1" applyFill="1" applyBorder="1" applyAlignment="1">
      <alignment horizontal="center" vertical="center" wrapText="1"/>
    </xf>
    <xf numFmtId="0" fontId="8" fillId="14" borderId="4" xfId="0" applyFont="1" applyFill="1" applyBorder="1" applyAlignment="1">
      <alignment horizontal="center" vertical="center" wrapText="1"/>
    </xf>
    <xf numFmtId="0" fontId="1" fillId="15" borderId="2" xfId="0" applyFont="1" applyFill="1" applyBorder="1" applyAlignment="1">
      <alignment horizontal="center" vertical="center" wrapText="1"/>
    </xf>
    <xf numFmtId="0" fontId="3" fillId="16" borderId="2" xfId="0" applyFont="1" applyFill="1" applyBorder="1" applyAlignment="1">
      <alignment horizontal="center" vertical="center" wrapText="1"/>
    </xf>
    <xf numFmtId="0" fontId="1" fillId="4" borderId="0" xfId="0" applyFont="1" applyFill="1" applyAlignment="1">
      <alignment horizontal="center" vertical="center"/>
    </xf>
    <xf numFmtId="2" fontId="1" fillId="4" borderId="0" xfId="0" applyNumberFormat="1" applyFont="1" applyFill="1" applyAlignment="1">
      <alignment horizontal="center" vertical="center"/>
    </xf>
    <xf numFmtId="164" fontId="1" fillId="4" borderId="0" xfId="0" applyNumberFormat="1" applyFont="1" applyFill="1" applyAlignment="1">
      <alignment horizontal="center" vertical="center"/>
    </xf>
    <xf numFmtId="0" fontId="1" fillId="4" borderId="0" xfId="0" applyFont="1" applyFill="1"/>
    <xf numFmtId="0" fontId="6" fillId="0" borderId="0" xfId="0" applyFont="1" applyFill="1" applyBorder="1" applyAlignment="1">
      <alignment horizontal="center" vertical="center" wrapText="1"/>
    </xf>
    <xf numFmtId="0" fontId="0" fillId="0" borderId="0" xfId="0" applyFont="1" applyFill="1" applyAlignment="1">
      <alignment horizontal="center" vertical="center" wrapText="1"/>
    </xf>
    <xf numFmtId="0" fontId="5" fillId="0" borderId="0" xfId="0" applyFont="1" applyFill="1" applyAlignment="1">
      <alignment horizontal="center" vertical="center"/>
    </xf>
    <xf numFmtId="0" fontId="5" fillId="0" borderId="0" xfId="0" applyFont="1" applyFill="1"/>
    <xf numFmtId="14" fontId="1" fillId="0" borderId="0" xfId="0" applyNumberFormat="1" applyFont="1" applyFill="1" applyAlignment="1">
      <alignment horizontal="center" vertical="center"/>
    </xf>
    <xf numFmtId="0" fontId="1" fillId="0" borderId="0" xfId="0" applyFont="1" applyFill="1" applyAlignment="1">
      <alignment horizontal="center" vertical="center"/>
    </xf>
    <xf numFmtId="14" fontId="1" fillId="4" borderId="0" xfId="0" applyNumberFormat="1" applyFont="1" applyFill="1" applyAlignment="1">
      <alignment horizontal="center" vertical="center" wrapText="1"/>
    </xf>
    <xf numFmtId="14" fontId="1" fillId="4" borderId="0" xfId="0" applyNumberFormat="1" applyFont="1" applyFill="1" applyAlignment="1">
      <alignment horizontal="center"/>
    </xf>
    <xf numFmtId="1" fontId="1" fillId="4" borderId="0" xfId="0" applyNumberFormat="1" applyFont="1" applyFill="1" applyAlignment="1">
      <alignment horizontal="center" vertical="center" wrapText="1"/>
    </xf>
    <xf numFmtId="0" fontId="1" fillId="4" borderId="0" xfId="0" applyFont="1" applyFill="1" applyAlignment="1">
      <alignment horizontal="center"/>
    </xf>
    <xf numFmtId="14" fontId="1" fillId="4" borderId="0" xfId="0" applyNumberFormat="1" applyFont="1" applyFill="1"/>
    <xf numFmtId="0" fontId="6" fillId="0" borderId="0" xfId="0" quotePrefix="1" applyFont="1" applyFill="1" applyBorder="1" applyAlignment="1">
      <alignment horizontal="center" vertical="center" wrapText="1"/>
    </xf>
    <xf numFmtId="0" fontId="6" fillId="11" borderId="5" xfId="0" applyFont="1" applyFill="1" applyBorder="1" applyAlignment="1">
      <alignment wrapText="1"/>
    </xf>
    <xf numFmtId="0" fontId="6" fillId="11" borderId="6" xfId="0" applyFont="1" applyFill="1" applyBorder="1" applyAlignment="1">
      <alignment wrapText="1"/>
    </xf>
    <xf numFmtId="0" fontId="8" fillId="11" borderId="5" xfId="0" applyFont="1" applyFill="1" applyBorder="1" applyAlignment="1">
      <alignment horizontal="center" vertical="center" wrapText="1"/>
    </xf>
    <xf numFmtId="0" fontId="7" fillId="10" borderId="6" xfId="0" applyFont="1" applyFill="1" applyBorder="1" applyAlignment="1">
      <alignment wrapText="1"/>
    </xf>
    <xf numFmtId="0" fontId="8" fillId="0" borderId="0" xfId="0" applyFont="1" applyFill="1" applyBorder="1"/>
    <xf numFmtId="0" fontId="8" fillId="0" borderId="0" xfId="0" applyFont="1" applyFill="1" applyBorder="1" applyAlignment="1">
      <alignment horizontal="center" vertical="center" wrapText="1"/>
    </xf>
    <xf numFmtId="14" fontId="8" fillId="0" borderId="0" xfId="0" applyNumberFormat="1" applyFont="1" applyFill="1" applyBorder="1" applyAlignment="1">
      <alignment horizontal="center" vertical="center" wrapText="1"/>
    </xf>
    <xf numFmtId="1" fontId="8" fillId="0" borderId="0" xfId="0" applyNumberFormat="1" applyFont="1" applyFill="1" applyBorder="1" applyAlignment="1">
      <alignment horizontal="center" vertical="center" wrapText="1"/>
    </xf>
    <xf numFmtId="14" fontId="10" fillId="0" borderId="0" xfId="0" applyNumberFormat="1" applyFont="1" applyFill="1" applyBorder="1" applyAlignment="1">
      <alignment horizontal="center" vertical="center" wrapText="1"/>
    </xf>
    <xf numFmtId="165" fontId="8" fillId="0" borderId="0" xfId="0" applyNumberFormat="1" applyFont="1" applyFill="1" applyBorder="1" applyAlignment="1">
      <alignment horizontal="center" vertical="center" wrapText="1"/>
    </xf>
    <xf numFmtId="0" fontId="10" fillId="0" borderId="0" xfId="0" quotePrefix="1" applyFont="1" applyFill="1" applyBorder="1" applyAlignment="1">
      <alignment horizontal="center" vertical="center" wrapText="1"/>
    </xf>
    <xf numFmtId="14" fontId="8" fillId="0" borderId="0" xfId="0" applyNumberFormat="1" applyFont="1" applyFill="1" applyBorder="1" applyAlignment="1">
      <alignment horizontal="center" vertical="center"/>
    </xf>
    <xf numFmtId="1" fontId="8" fillId="0" borderId="0" xfId="0" applyNumberFormat="1" applyFont="1" applyFill="1" applyBorder="1" applyAlignment="1">
      <alignment horizontal="center" vertical="center"/>
    </xf>
    <xf numFmtId="0" fontId="8" fillId="0" borderId="0" xfId="0" applyFont="1" applyFill="1" applyBorder="1" applyAlignment="1">
      <alignment horizontal="center" vertical="center"/>
    </xf>
    <xf numFmtId="165" fontId="8" fillId="0" borderId="0" xfId="0" applyNumberFormat="1" applyFont="1" applyFill="1" applyBorder="1" applyAlignment="1">
      <alignment horizontal="center" vertical="center"/>
    </xf>
    <xf numFmtId="14" fontId="8" fillId="0" borderId="0" xfId="0" applyNumberFormat="1" applyFont="1" applyFill="1" applyBorder="1"/>
    <xf numFmtId="0" fontId="1" fillId="0" borderId="0" xfId="0" applyFont="1" applyFill="1"/>
    <xf numFmtId="0" fontId="9" fillId="0" borderId="0" xfId="0" quotePrefix="1" applyFont="1" applyFill="1"/>
    <xf numFmtId="0" fontId="0" fillId="0" borderId="0" xfId="0" applyFill="1" applyAlignment="1">
      <alignment horizontal="center" vertical="center"/>
    </xf>
    <xf numFmtId="0" fontId="0" fillId="0" borderId="0" xfId="0" applyFill="1" applyAlignment="1">
      <alignment horizontal="center" vertical="center"/>
    </xf>
  </cellXfs>
  <cellStyles count="1">
    <cellStyle name="Normal" xfId="0" builtinId="0"/>
  </cellStyles>
  <dxfs count="4">
    <dxf>
      <fill>
        <patternFill patternType="solid">
          <fgColor rgb="FF92D050"/>
          <bgColor rgb="FF000000"/>
        </patternFill>
      </fill>
    </dxf>
    <dxf>
      <fill>
        <patternFill patternType="solid">
          <fgColor rgb="FFFFFF00"/>
          <bgColor rgb="FF000000"/>
        </patternFill>
      </fill>
    </dxf>
    <dxf>
      <fill>
        <patternFill patternType="solid">
          <fgColor rgb="FFFFC000"/>
          <bgColor rgb="FF000000"/>
        </patternFill>
      </fill>
    </dxf>
    <dxf>
      <fill>
        <patternFill patternType="solid">
          <fgColor rgb="FFFF0000"/>
          <bgColor rgb="FF000000"/>
        </patternFill>
      </fill>
    </dxf>
  </dxfs>
  <tableStyles count="0" defaultTableStyle="TableStyleMedium2" defaultPivotStyle="PivotStyleLight16"/>
  <colors>
    <mruColors>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spc="0" baseline="0">
                <a:solidFill>
                  <a:sysClr val="windowText" lastClr="000000"/>
                </a:solidFill>
                <a:latin typeface="+mn-lt"/>
                <a:ea typeface="+mn-ea"/>
                <a:cs typeface="+mn-cs"/>
              </a:defRPr>
            </a:pPr>
            <a:r>
              <a:rPr lang="en-US" sz="1800" b="1">
                <a:solidFill>
                  <a:sysClr val="windowText" lastClr="000000"/>
                </a:solidFill>
              </a:rPr>
              <a:t>Kaletra (</a:t>
            </a:r>
            <a:r>
              <a:rPr lang="en-US" sz="1800" b="1" i="0" u="none" strike="noStrike" baseline="0">
                <a:solidFill>
                  <a:sysClr val="windowText" lastClr="000000"/>
                </a:solidFill>
                <a:effectLst/>
              </a:rPr>
              <a:t>lopinavir/ritonavir</a:t>
            </a:r>
            <a:r>
              <a:rPr lang="en-US" sz="1800" b="1">
                <a:solidFill>
                  <a:sysClr val="windowText" lastClr="000000"/>
                </a:solidFill>
              </a:rPr>
              <a:t>;</a:t>
            </a:r>
            <a:r>
              <a:rPr lang="en-US" sz="1800" b="1" baseline="0">
                <a:solidFill>
                  <a:sysClr val="windowText" lastClr="000000"/>
                </a:solidFill>
              </a:rPr>
              <a:t> NDA 21906)</a:t>
            </a:r>
            <a:endParaRPr lang="en-US" sz="1800" b="1">
              <a:solidFill>
                <a:sysClr val="windowText" lastClr="000000"/>
              </a:solidFill>
            </a:endParaRPr>
          </a:p>
        </c:rich>
      </c:tx>
      <c:overlay val="0"/>
      <c:spPr>
        <a:noFill/>
        <a:ln>
          <a:noFill/>
        </a:ln>
        <a:effectLst/>
      </c:spPr>
      <c:txPr>
        <a:bodyPr rot="0" spcFirstLastPara="1" vertOverflow="ellipsis" vert="horz" wrap="square" anchor="ctr" anchorCtr="1"/>
        <a:lstStyle/>
        <a:p>
          <a:pPr>
            <a:defRPr sz="18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6704339446003241"/>
          <c:y val="4.6441103752321002E-2"/>
          <c:w val="0.81808977956194884"/>
          <c:h val="0.83800036623329066"/>
        </c:manualLayout>
      </c:layout>
      <c:barChart>
        <c:barDir val="bar"/>
        <c:grouping val="stacked"/>
        <c:varyColors val="0"/>
        <c:ser>
          <c:idx val="0"/>
          <c:order val="0"/>
          <c:tx>
            <c:strRef>
              <c:f>'Bar Graph (# years) 21906'!$B$1</c:f>
              <c:strCache>
                <c:ptCount val="1"/>
                <c:pt idx="0">
                  <c:v>Patents</c:v>
                </c:pt>
              </c:strCache>
            </c:strRef>
          </c:tx>
          <c:spPr>
            <a:solidFill>
              <a:schemeClr val="accent1"/>
            </a:solidFill>
            <a:ln>
              <a:noFill/>
            </a:ln>
            <a:effectLst/>
          </c:spPr>
          <c:invertIfNegative val="0"/>
          <c:cat>
            <c:strRef>
              <c:f>'Bar Graph (# years) 21906'!$B$3:$B$23</c:f>
              <c:strCache>
                <c:ptCount val="21"/>
                <c:pt idx="0">
                  <c:v>5541206 (compound, composition)</c:v>
                </c:pt>
                <c:pt idx="1">
                  <c:v>5648497 (compound)</c:v>
                </c:pt>
                <c:pt idx="2">
                  <c:v>5846987 (combination)</c:v>
                </c:pt>
                <c:pt idx="3">
                  <c:v>5886036 (combination)</c:v>
                </c:pt>
                <c:pt idx="4">
                  <c:v>7148359 (compound)</c:v>
                </c:pt>
                <c:pt idx="5">
                  <c:v>8025899 (dosage form)</c:v>
                </c:pt>
                <c:pt idx="6">
                  <c:v>8268349 (dosage form)</c:v>
                </c:pt>
                <c:pt idx="7">
                  <c:v>8399015 (dosage form)</c:v>
                </c:pt>
                <c:pt idx="8">
                  <c:v>8470347 (formulation)</c:v>
                </c:pt>
                <c:pt idx="9">
                  <c:v>8691878 (formulation)</c:v>
                </c:pt>
                <c:pt idx="10">
                  <c:v>5635523 (method of treatment)</c:v>
                </c:pt>
                <c:pt idx="11">
                  <c:v>5674882 (method of treatment)</c:v>
                </c:pt>
                <c:pt idx="12">
                  <c:v>6037157 (method of treatment)</c:v>
                </c:pt>
                <c:pt idx="13">
                  <c:v>6703403 (method of treatment and for 
improving pharmacokinetics)</c:v>
                </c:pt>
                <c:pt idx="14">
                  <c:v>8309613 (method of treatment)</c:v>
                </c:pt>
                <c:pt idx="15">
                  <c:v>8377952 (method of treatment)</c:v>
                </c:pt>
                <c:pt idx="16">
                  <c:v>5914332 (compound, compositions,
 and method)</c:v>
                </c:pt>
                <c:pt idx="17">
                  <c:v>6284767 (method of treatment 
&amp; composition)</c:v>
                </c:pt>
                <c:pt idx="18">
                  <c:v>7364752 (composition, method)</c:v>
                </c:pt>
                <c:pt idx="19">
                  <c:v>5648597 (transgenic mouse)</c:v>
                </c:pt>
                <c:pt idx="20">
                  <c:v>D-124 exclusivity</c:v>
                </c:pt>
              </c:strCache>
            </c:strRef>
          </c:cat>
          <c:val>
            <c:numRef>
              <c:f>'Bar Graph (# years) 21906'!$B$3:$B$23</c:f>
              <c:numCache>
                <c:formatCode>General</c:formatCode>
                <c:ptCount val="2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numCache>
            </c:numRef>
          </c:val>
          <c:extLst>
            <c:ext xmlns:c16="http://schemas.microsoft.com/office/drawing/2014/chart" uri="{C3380CC4-5D6E-409C-BE32-E72D297353CC}">
              <c16:uniqueId val="{00000009-F61F-429C-B648-83080D56F475}"/>
            </c:ext>
          </c:extLst>
        </c:ser>
        <c:ser>
          <c:idx val="1"/>
          <c:order val="1"/>
          <c:tx>
            <c:strRef>
              <c:f>'Bar Graph (# years) 21906'!$C$1</c:f>
              <c:strCache>
                <c:ptCount val="1"/>
                <c:pt idx="0">
                  <c:v>Column1 (gap before earliest priority date)</c:v>
                </c:pt>
              </c:strCache>
            </c:strRef>
          </c:tx>
          <c:spPr>
            <a:noFill/>
            <a:ln>
              <a:noFill/>
            </a:ln>
            <a:effectLst/>
          </c:spPr>
          <c:invertIfNegative val="0"/>
          <c:cat>
            <c:strRef>
              <c:f>'Bar Graph (# years) 21906'!$B$3:$B$23</c:f>
              <c:strCache>
                <c:ptCount val="21"/>
                <c:pt idx="0">
                  <c:v>5541206 (compound, composition)</c:v>
                </c:pt>
                <c:pt idx="1">
                  <c:v>5648497 (compound)</c:v>
                </c:pt>
                <c:pt idx="2">
                  <c:v>5846987 (combination)</c:v>
                </c:pt>
                <c:pt idx="3">
                  <c:v>5886036 (combination)</c:v>
                </c:pt>
                <c:pt idx="4">
                  <c:v>7148359 (compound)</c:v>
                </c:pt>
                <c:pt idx="5">
                  <c:v>8025899 (dosage form)</c:v>
                </c:pt>
                <c:pt idx="6">
                  <c:v>8268349 (dosage form)</c:v>
                </c:pt>
                <c:pt idx="7">
                  <c:v>8399015 (dosage form)</c:v>
                </c:pt>
                <c:pt idx="8">
                  <c:v>8470347 (formulation)</c:v>
                </c:pt>
                <c:pt idx="9">
                  <c:v>8691878 (formulation)</c:v>
                </c:pt>
                <c:pt idx="10">
                  <c:v>5635523 (method of treatment)</c:v>
                </c:pt>
                <c:pt idx="11">
                  <c:v>5674882 (method of treatment)</c:v>
                </c:pt>
                <c:pt idx="12">
                  <c:v>6037157 (method of treatment)</c:v>
                </c:pt>
                <c:pt idx="13">
                  <c:v>6703403 (method of treatment and for 
improving pharmacokinetics)</c:v>
                </c:pt>
                <c:pt idx="14">
                  <c:v>8309613 (method of treatment)</c:v>
                </c:pt>
                <c:pt idx="15">
                  <c:v>8377952 (method of treatment)</c:v>
                </c:pt>
                <c:pt idx="16">
                  <c:v>5914332 (compound, compositions,
 and method)</c:v>
                </c:pt>
                <c:pt idx="17">
                  <c:v>6284767 (method of treatment 
&amp; composition)</c:v>
                </c:pt>
                <c:pt idx="18">
                  <c:v>7364752 (composition, method)</c:v>
                </c:pt>
                <c:pt idx="19">
                  <c:v>5648597 (transgenic mouse)</c:v>
                </c:pt>
                <c:pt idx="20">
                  <c:v>D-124 exclusivity</c:v>
                </c:pt>
              </c:strCache>
            </c:strRef>
          </c:cat>
          <c:val>
            <c:numRef>
              <c:f>'Bar Graph (# years) 21906'!$C$3:$C$23</c:f>
              <c:numCache>
                <c:formatCode>0.00</c:formatCode>
                <c:ptCount val="21"/>
                <c:pt idx="0">
                  <c:v>0</c:v>
                </c:pt>
                <c:pt idx="1">
                  <c:v>0</c:v>
                </c:pt>
                <c:pt idx="2">
                  <c:v>3.6030116358658453</c:v>
                </c:pt>
                <c:pt idx="3">
                  <c:v>3.6030116358658453</c:v>
                </c:pt>
                <c:pt idx="4">
                  <c:v>10.154688569472963</c:v>
                </c:pt>
                <c:pt idx="5">
                  <c:v>15.2580424366872</c:v>
                </c:pt>
                <c:pt idx="6">
                  <c:v>15.2580424366872</c:v>
                </c:pt>
                <c:pt idx="7">
                  <c:v>15.2580424366872</c:v>
                </c:pt>
                <c:pt idx="8">
                  <c:v>12.016427104722792</c:v>
                </c:pt>
                <c:pt idx="9">
                  <c:v>15.2580424366872</c:v>
                </c:pt>
                <c:pt idx="10">
                  <c:v>0</c:v>
                </c:pt>
                <c:pt idx="11">
                  <c:v>0</c:v>
                </c:pt>
                <c:pt idx="12">
                  <c:v>7.0937713894592749</c:v>
                </c:pt>
                <c:pt idx="13">
                  <c:v>7.0937713894592749</c:v>
                </c:pt>
                <c:pt idx="14">
                  <c:v>15.2580424366872</c:v>
                </c:pt>
                <c:pt idx="15">
                  <c:v>15.756331279945243</c:v>
                </c:pt>
                <c:pt idx="16">
                  <c:v>6.5571526351813825</c:v>
                </c:pt>
                <c:pt idx="17">
                  <c:v>6.5571526351813825</c:v>
                </c:pt>
                <c:pt idx="18">
                  <c:v>11.468856947296372</c:v>
                </c:pt>
                <c:pt idx="19">
                  <c:v>0.90896646132785763</c:v>
                </c:pt>
                <c:pt idx="20">
                  <c:v>20.928131416837783</c:v>
                </c:pt>
              </c:numCache>
            </c:numRef>
          </c:val>
          <c:extLst>
            <c:ext xmlns:c16="http://schemas.microsoft.com/office/drawing/2014/chart" uri="{C3380CC4-5D6E-409C-BE32-E72D297353CC}">
              <c16:uniqueId val="{0000000A-F61F-429C-B648-83080D56F475}"/>
            </c:ext>
          </c:extLst>
        </c:ser>
        <c:ser>
          <c:idx val="2"/>
          <c:order val="2"/>
          <c:tx>
            <c:strRef>
              <c:f>'Bar Graph (# years) 21906'!$D$1</c:f>
              <c:strCache>
                <c:ptCount val="1"/>
                <c:pt idx="0">
                  <c:v>Earliest priority date</c:v>
                </c:pt>
              </c:strCache>
            </c:strRef>
          </c:tx>
          <c:spPr>
            <a:pattFill prst="ltHorz">
              <a:fgClr>
                <a:schemeClr val="bg1">
                  <a:lumMod val="75000"/>
                </a:schemeClr>
              </a:fgClr>
              <a:bgClr>
                <a:schemeClr val="bg1"/>
              </a:bgClr>
            </a:pattFill>
            <a:ln>
              <a:noFill/>
            </a:ln>
            <a:effectLst/>
            <a:scene3d>
              <a:camera prst="orthographicFront"/>
              <a:lightRig rig="threePt" dir="t"/>
            </a:scene3d>
            <a:sp3d>
              <a:bevelT/>
            </a:sp3d>
          </c:spPr>
          <c:invertIfNegative val="0"/>
          <c:dLbls>
            <c:dLbl>
              <c:idx val="5"/>
              <c:delete val="1"/>
              <c:extLst>
                <c:ext xmlns:c15="http://schemas.microsoft.com/office/drawing/2012/chart" uri="{CE6537A1-D6FC-4f65-9D91-7224C49458BB}"/>
                <c:ext xmlns:c16="http://schemas.microsoft.com/office/drawing/2014/chart" uri="{C3380CC4-5D6E-409C-BE32-E72D297353CC}">
                  <c16:uniqueId val="{00000008-58C8-4D3D-B86C-534F4DD12976}"/>
                </c:ext>
              </c:extLst>
            </c:dLbl>
            <c:dLbl>
              <c:idx val="6"/>
              <c:delete val="1"/>
              <c:extLst>
                <c:ext xmlns:c15="http://schemas.microsoft.com/office/drawing/2012/chart" uri="{CE6537A1-D6FC-4f65-9D91-7224C49458BB}"/>
                <c:ext xmlns:c16="http://schemas.microsoft.com/office/drawing/2014/chart" uri="{C3380CC4-5D6E-409C-BE32-E72D297353CC}">
                  <c16:uniqueId val="{00000007-58C8-4D3D-B86C-534F4DD12976}"/>
                </c:ext>
              </c:extLst>
            </c:dLbl>
            <c:dLbl>
              <c:idx val="8"/>
              <c:delete val="1"/>
              <c:extLst>
                <c:ext xmlns:c15="http://schemas.microsoft.com/office/drawing/2012/chart" uri="{CE6537A1-D6FC-4f65-9D91-7224C49458BB}"/>
                <c:ext xmlns:c16="http://schemas.microsoft.com/office/drawing/2014/chart" uri="{C3380CC4-5D6E-409C-BE32-E72D297353CC}">
                  <c16:uniqueId val="{00000006-58C8-4D3D-B86C-534F4DD12976}"/>
                </c:ext>
              </c:extLst>
            </c:dLbl>
            <c:dLbl>
              <c:idx val="12"/>
              <c:delete val="1"/>
              <c:extLst>
                <c:ext xmlns:c15="http://schemas.microsoft.com/office/drawing/2012/chart" uri="{CE6537A1-D6FC-4f65-9D91-7224C49458BB}"/>
                <c:ext xmlns:c16="http://schemas.microsoft.com/office/drawing/2014/chart" uri="{C3380CC4-5D6E-409C-BE32-E72D297353CC}">
                  <c16:uniqueId val="{00000002-58C8-4D3D-B86C-534F4DD12976}"/>
                </c:ext>
              </c:extLst>
            </c:dLbl>
            <c:dLbl>
              <c:idx val="15"/>
              <c:delete val="1"/>
              <c:extLst>
                <c:ext xmlns:c15="http://schemas.microsoft.com/office/drawing/2012/chart" uri="{CE6537A1-D6FC-4f65-9D91-7224C49458BB}"/>
                <c:ext xmlns:c16="http://schemas.microsoft.com/office/drawing/2014/chart" uri="{C3380CC4-5D6E-409C-BE32-E72D297353CC}">
                  <c16:uniqueId val="{00000005-58C8-4D3D-B86C-534F4DD12976}"/>
                </c:ext>
              </c:extLst>
            </c:dLbl>
            <c:dLbl>
              <c:idx val="18"/>
              <c:delete val="1"/>
              <c:extLst>
                <c:ext xmlns:c15="http://schemas.microsoft.com/office/drawing/2012/chart" uri="{CE6537A1-D6FC-4f65-9D91-7224C49458BB}"/>
                <c:ext xmlns:c16="http://schemas.microsoft.com/office/drawing/2014/chart" uri="{C3380CC4-5D6E-409C-BE32-E72D297353CC}">
                  <c16:uniqueId val="{00000003-58C8-4D3D-B86C-534F4DD12976}"/>
                </c:ext>
              </c:extLst>
            </c:dLbl>
            <c:dLbl>
              <c:idx val="19"/>
              <c:delete val="1"/>
              <c:extLst>
                <c:ext xmlns:c15="http://schemas.microsoft.com/office/drawing/2012/chart" uri="{CE6537A1-D6FC-4f65-9D91-7224C49458BB}"/>
                <c:ext xmlns:c16="http://schemas.microsoft.com/office/drawing/2014/chart" uri="{C3380CC4-5D6E-409C-BE32-E72D297353CC}">
                  <c16:uniqueId val="{00000004-58C8-4D3D-B86C-534F4DD12976}"/>
                </c:ext>
              </c:extLst>
            </c:dLbl>
            <c:dLbl>
              <c:idx val="20"/>
              <c:delete val="1"/>
              <c:extLst>
                <c:ext xmlns:c15="http://schemas.microsoft.com/office/drawing/2012/chart" uri="{CE6537A1-D6FC-4f65-9D91-7224C49458BB}"/>
                <c:ext xmlns:c16="http://schemas.microsoft.com/office/drawing/2014/chart" uri="{C3380CC4-5D6E-409C-BE32-E72D297353CC}">
                  <c16:uniqueId val="{0000000A-58C8-4D3D-B86C-534F4DD12976}"/>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 21906'!$B$3:$B$23</c:f>
              <c:strCache>
                <c:ptCount val="21"/>
                <c:pt idx="0">
                  <c:v>5541206 (compound, composition)</c:v>
                </c:pt>
                <c:pt idx="1">
                  <c:v>5648497 (compound)</c:v>
                </c:pt>
                <c:pt idx="2">
                  <c:v>5846987 (combination)</c:v>
                </c:pt>
                <c:pt idx="3">
                  <c:v>5886036 (combination)</c:v>
                </c:pt>
                <c:pt idx="4">
                  <c:v>7148359 (compound)</c:v>
                </c:pt>
                <c:pt idx="5">
                  <c:v>8025899 (dosage form)</c:v>
                </c:pt>
                <c:pt idx="6">
                  <c:v>8268349 (dosage form)</c:v>
                </c:pt>
                <c:pt idx="7">
                  <c:v>8399015 (dosage form)</c:v>
                </c:pt>
                <c:pt idx="8">
                  <c:v>8470347 (formulation)</c:v>
                </c:pt>
                <c:pt idx="9">
                  <c:v>8691878 (formulation)</c:v>
                </c:pt>
                <c:pt idx="10">
                  <c:v>5635523 (method of treatment)</c:v>
                </c:pt>
                <c:pt idx="11">
                  <c:v>5674882 (method of treatment)</c:v>
                </c:pt>
                <c:pt idx="12">
                  <c:v>6037157 (method of treatment)</c:v>
                </c:pt>
                <c:pt idx="13">
                  <c:v>6703403 (method of treatment and for 
improving pharmacokinetics)</c:v>
                </c:pt>
                <c:pt idx="14">
                  <c:v>8309613 (method of treatment)</c:v>
                </c:pt>
                <c:pt idx="15">
                  <c:v>8377952 (method of treatment)</c:v>
                </c:pt>
                <c:pt idx="16">
                  <c:v>5914332 (compound, compositions,
 and method)</c:v>
                </c:pt>
                <c:pt idx="17">
                  <c:v>6284767 (method of treatment 
&amp; composition)</c:v>
                </c:pt>
                <c:pt idx="18">
                  <c:v>7364752 (composition, method)</c:v>
                </c:pt>
                <c:pt idx="19">
                  <c:v>5648597 (transgenic mouse)</c:v>
                </c:pt>
                <c:pt idx="20">
                  <c:v>D-124 exclusivity</c:v>
                </c:pt>
              </c:strCache>
            </c:strRef>
          </c:cat>
          <c:val>
            <c:numRef>
              <c:f>'Bar Graph (# years) 21906'!$D$3:$D$23</c:f>
              <c:numCache>
                <c:formatCode>0.00</c:formatCode>
                <c:ptCount val="21"/>
                <c:pt idx="0">
                  <c:v>5.9219712525667347</c:v>
                </c:pt>
                <c:pt idx="1">
                  <c:v>5.8343600273785077</c:v>
                </c:pt>
                <c:pt idx="2">
                  <c:v>4.2217659137577002</c:v>
                </c:pt>
                <c:pt idx="3">
                  <c:v>4.2217659137577002</c:v>
                </c:pt>
                <c:pt idx="4">
                  <c:v>5.7932922655715267</c:v>
                </c:pt>
                <c:pt idx="5">
                  <c:v>0</c:v>
                </c:pt>
                <c:pt idx="6">
                  <c:v>0</c:v>
                </c:pt>
                <c:pt idx="7">
                  <c:v>7.0746064339493495</c:v>
                </c:pt>
                <c:pt idx="8">
                  <c:v>0</c:v>
                </c:pt>
                <c:pt idx="9">
                  <c:v>8.216290212183436</c:v>
                </c:pt>
                <c:pt idx="10">
                  <c:v>5.8699520876112254</c:v>
                </c:pt>
                <c:pt idx="11">
                  <c:v>5.848049281314168</c:v>
                </c:pt>
                <c:pt idx="12">
                  <c:v>0</c:v>
                </c:pt>
                <c:pt idx="13">
                  <c:v>5.2347707049965777</c:v>
                </c:pt>
                <c:pt idx="14">
                  <c:v>6.0506502395619437</c:v>
                </c:pt>
                <c:pt idx="15">
                  <c:v>0</c:v>
                </c:pt>
                <c:pt idx="16">
                  <c:v>0.94182067077344289</c:v>
                </c:pt>
                <c:pt idx="17">
                  <c:v>2.9869952087611225</c:v>
                </c:pt>
                <c:pt idx="18">
                  <c:v>0</c:v>
                </c:pt>
                <c:pt idx="19">
                  <c:v>0</c:v>
                </c:pt>
                <c:pt idx="20">
                  <c:v>0</c:v>
                </c:pt>
              </c:numCache>
            </c:numRef>
          </c:val>
          <c:extLst>
            <c:ext xmlns:c16="http://schemas.microsoft.com/office/drawing/2014/chart" uri="{C3380CC4-5D6E-409C-BE32-E72D297353CC}">
              <c16:uniqueId val="{0000000B-F61F-429C-B648-83080D56F475}"/>
            </c:ext>
          </c:extLst>
        </c:ser>
        <c:ser>
          <c:idx val="3"/>
          <c:order val="3"/>
          <c:tx>
            <c:strRef>
              <c:f>'Bar Graph (# years) 21906'!$E$1</c:f>
              <c:strCache>
                <c:ptCount val="1"/>
                <c:pt idx="0">
                  <c:v>U.S. Patent Application Pending</c:v>
                </c:pt>
              </c:strCache>
            </c:strRef>
          </c:tx>
          <c:spPr>
            <a:pattFill prst="pct25">
              <a:fgClr>
                <a:srgbClr val="C00000"/>
              </a:fgClr>
              <a:bgClr>
                <a:schemeClr val="bg1"/>
              </a:bgClr>
            </a:pattFill>
            <a:ln>
              <a:noFill/>
            </a:ln>
            <a:effectLst/>
            <a:scene3d>
              <a:camera prst="orthographicFront"/>
              <a:lightRig rig="threePt" dir="t"/>
            </a:scene3d>
            <a:sp3d>
              <a:bevelT/>
            </a:sp3d>
          </c:spPr>
          <c:invertIfNegative val="0"/>
          <c:dLbls>
            <c:dLbl>
              <c:idx val="20"/>
              <c:delete val="1"/>
              <c:extLst>
                <c:ext xmlns:c15="http://schemas.microsoft.com/office/drawing/2012/chart" uri="{CE6537A1-D6FC-4f65-9D91-7224C49458BB}"/>
                <c:ext xmlns:c16="http://schemas.microsoft.com/office/drawing/2014/chart" uri="{C3380CC4-5D6E-409C-BE32-E72D297353CC}">
                  <c16:uniqueId val="{00000009-58C8-4D3D-B86C-534F4DD12976}"/>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 21906'!$B$3:$B$23</c:f>
              <c:strCache>
                <c:ptCount val="21"/>
                <c:pt idx="0">
                  <c:v>5541206 (compound, composition)</c:v>
                </c:pt>
                <c:pt idx="1">
                  <c:v>5648497 (compound)</c:v>
                </c:pt>
                <c:pt idx="2">
                  <c:v>5846987 (combination)</c:v>
                </c:pt>
                <c:pt idx="3">
                  <c:v>5886036 (combination)</c:v>
                </c:pt>
                <c:pt idx="4">
                  <c:v>7148359 (compound)</c:v>
                </c:pt>
                <c:pt idx="5">
                  <c:v>8025899 (dosage form)</c:v>
                </c:pt>
                <c:pt idx="6">
                  <c:v>8268349 (dosage form)</c:v>
                </c:pt>
                <c:pt idx="7">
                  <c:v>8399015 (dosage form)</c:v>
                </c:pt>
                <c:pt idx="8">
                  <c:v>8470347 (formulation)</c:v>
                </c:pt>
                <c:pt idx="9">
                  <c:v>8691878 (formulation)</c:v>
                </c:pt>
                <c:pt idx="10">
                  <c:v>5635523 (method of treatment)</c:v>
                </c:pt>
                <c:pt idx="11">
                  <c:v>5674882 (method of treatment)</c:v>
                </c:pt>
                <c:pt idx="12">
                  <c:v>6037157 (method of treatment)</c:v>
                </c:pt>
                <c:pt idx="13">
                  <c:v>6703403 (method of treatment and for 
improving pharmacokinetics)</c:v>
                </c:pt>
                <c:pt idx="14">
                  <c:v>8309613 (method of treatment)</c:v>
                </c:pt>
                <c:pt idx="15">
                  <c:v>8377952 (method of treatment)</c:v>
                </c:pt>
                <c:pt idx="16">
                  <c:v>5914332 (compound, compositions,
 and method)</c:v>
                </c:pt>
                <c:pt idx="17">
                  <c:v>6284767 (method of treatment 
&amp; composition)</c:v>
                </c:pt>
                <c:pt idx="18">
                  <c:v>7364752 (composition, method)</c:v>
                </c:pt>
                <c:pt idx="19">
                  <c:v>5648597 (transgenic mouse)</c:v>
                </c:pt>
                <c:pt idx="20">
                  <c:v>D-124 exclusivity</c:v>
                </c:pt>
              </c:strCache>
            </c:strRef>
          </c:cat>
          <c:val>
            <c:numRef>
              <c:f>'Bar Graph (# years) 21906'!$E$3:$E$23</c:f>
              <c:numCache>
                <c:formatCode>0.00</c:formatCode>
                <c:ptCount val="21"/>
                <c:pt idx="0">
                  <c:v>1.2648870636550309</c:v>
                </c:pt>
                <c:pt idx="1">
                  <c:v>2.3107460643394937</c:v>
                </c:pt>
                <c:pt idx="2">
                  <c:v>1.7193702943189597</c:v>
                </c:pt>
                <c:pt idx="3">
                  <c:v>2.0068446269678302</c:v>
                </c:pt>
                <c:pt idx="4">
                  <c:v>1.6071184120465434</c:v>
                </c:pt>
                <c:pt idx="5">
                  <c:v>7.0882956878850099</c:v>
                </c:pt>
                <c:pt idx="6">
                  <c:v>8.0657084188911696</c:v>
                </c:pt>
                <c:pt idx="7">
                  <c:v>1.4893908281998631</c:v>
                </c:pt>
                <c:pt idx="8">
                  <c:v>12.073921971252567</c:v>
                </c:pt>
                <c:pt idx="9">
                  <c:v>1.4017796030116358</c:v>
                </c:pt>
                <c:pt idx="10">
                  <c:v>2.1601642710472277</c:v>
                </c:pt>
                <c:pt idx="11">
                  <c:v>2.5270362765229293</c:v>
                </c:pt>
                <c:pt idx="12">
                  <c:v>3.7152635181382614</c:v>
                </c:pt>
                <c:pt idx="13">
                  <c:v>2.4668035592060233</c:v>
                </c:pt>
                <c:pt idx="14">
                  <c:v>1.0376454483230664</c:v>
                </c:pt>
                <c:pt idx="15">
                  <c:v>7.9890485968514717</c:v>
                </c:pt>
                <c:pt idx="16">
                  <c:v>2.5817932922655715</c:v>
                </c:pt>
                <c:pt idx="17">
                  <c:v>2.7405886379192332</c:v>
                </c:pt>
                <c:pt idx="18">
                  <c:v>7.4661190965092405</c:v>
                </c:pt>
                <c:pt idx="19">
                  <c:v>7.2361396303901433</c:v>
                </c:pt>
                <c:pt idx="20">
                  <c:v>0</c:v>
                </c:pt>
              </c:numCache>
            </c:numRef>
          </c:val>
          <c:extLst>
            <c:ext xmlns:c16="http://schemas.microsoft.com/office/drawing/2014/chart" uri="{C3380CC4-5D6E-409C-BE32-E72D297353CC}">
              <c16:uniqueId val="{0000000C-F61F-429C-B648-83080D56F475}"/>
            </c:ext>
          </c:extLst>
        </c:ser>
        <c:ser>
          <c:idx val="4"/>
          <c:order val="4"/>
          <c:tx>
            <c:strRef>
              <c:f>'Bar Graph (# years) 21906'!$F$1</c:f>
              <c:strCache>
                <c:ptCount val="1"/>
                <c:pt idx="0">
                  <c:v>Prior to FDA approval</c:v>
                </c:pt>
              </c:strCache>
            </c:strRef>
          </c:tx>
          <c:spPr>
            <a:solidFill>
              <a:srgbClr val="FFC000"/>
            </a:solidFill>
            <a:ln>
              <a:noFill/>
            </a:ln>
            <a:effectLst/>
            <a:scene3d>
              <a:camera prst="orthographicFront"/>
              <a:lightRig rig="threePt" dir="t"/>
            </a:scene3d>
            <a:sp3d>
              <a:bevelT/>
            </a:sp3d>
          </c:spPr>
          <c:invertIfNegative val="0"/>
          <c:dLbls>
            <c:dLbl>
              <c:idx val="4"/>
              <c:delete val="1"/>
              <c:extLst>
                <c:ext xmlns:c15="http://schemas.microsoft.com/office/drawing/2012/chart" uri="{CE6537A1-D6FC-4f65-9D91-7224C49458BB}"/>
                <c:ext xmlns:c16="http://schemas.microsoft.com/office/drawing/2014/chart" uri="{C3380CC4-5D6E-409C-BE32-E72D297353CC}">
                  <c16:uniqueId val="{00000000-88FA-49A4-B4A8-AB6E7FEE81BB}"/>
                </c:ext>
              </c:extLst>
            </c:dLbl>
            <c:dLbl>
              <c:idx val="5"/>
              <c:delete val="1"/>
              <c:extLst>
                <c:ext xmlns:c15="http://schemas.microsoft.com/office/drawing/2012/chart" uri="{CE6537A1-D6FC-4f65-9D91-7224C49458BB}"/>
                <c:ext xmlns:c16="http://schemas.microsoft.com/office/drawing/2014/chart" uri="{C3380CC4-5D6E-409C-BE32-E72D297353CC}">
                  <c16:uniqueId val="{00000001-88FA-49A4-B4A8-AB6E7FEE81BB}"/>
                </c:ext>
              </c:extLst>
            </c:dLbl>
            <c:dLbl>
              <c:idx val="6"/>
              <c:delete val="1"/>
              <c:extLst>
                <c:ext xmlns:c15="http://schemas.microsoft.com/office/drawing/2012/chart" uri="{CE6537A1-D6FC-4f65-9D91-7224C49458BB}"/>
                <c:ext xmlns:c16="http://schemas.microsoft.com/office/drawing/2014/chart" uri="{C3380CC4-5D6E-409C-BE32-E72D297353CC}">
                  <c16:uniqueId val="{00000002-88FA-49A4-B4A8-AB6E7FEE81BB}"/>
                </c:ext>
              </c:extLst>
            </c:dLbl>
            <c:dLbl>
              <c:idx val="7"/>
              <c:delete val="1"/>
              <c:extLst>
                <c:ext xmlns:c15="http://schemas.microsoft.com/office/drawing/2012/chart" uri="{CE6537A1-D6FC-4f65-9D91-7224C49458BB}"/>
                <c:ext xmlns:c16="http://schemas.microsoft.com/office/drawing/2014/chart" uri="{C3380CC4-5D6E-409C-BE32-E72D297353CC}">
                  <c16:uniqueId val="{00000003-88FA-49A4-B4A8-AB6E7FEE81BB}"/>
                </c:ext>
              </c:extLst>
            </c:dLbl>
            <c:dLbl>
              <c:idx val="8"/>
              <c:delete val="1"/>
              <c:extLst>
                <c:ext xmlns:c15="http://schemas.microsoft.com/office/drawing/2012/chart" uri="{CE6537A1-D6FC-4f65-9D91-7224C49458BB}"/>
                <c:ext xmlns:c16="http://schemas.microsoft.com/office/drawing/2014/chart" uri="{C3380CC4-5D6E-409C-BE32-E72D297353CC}">
                  <c16:uniqueId val="{00000004-88FA-49A4-B4A8-AB6E7FEE81BB}"/>
                </c:ext>
              </c:extLst>
            </c:dLbl>
            <c:dLbl>
              <c:idx val="9"/>
              <c:delete val="1"/>
              <c:extLst>
                <c:ext xmlns:c15="http://schemas.microsoft.com/office/drawing/2012/chart" uri="{CE6537A1-D6FC-4f65-9D91-7224C49458BB}"/>
                <c:ext xmlns:c16="http://schemas.microsoft.com/office/drawing/2014/chart" uri="{C3380CC4-5D6E-409C-BE32-E72D297353CC}">
                  <c16:uniqueId val="{00000005-88FA-49A4-B4A8-AB6E7FEE81BB}"/>
                </c:ext>
              </c:extLst>
            </c:dLbl>
            <c:dLbl>
              <c:idx val="14"/>
              <c:delete val="1"/>
              <c:extLst>
                <c:ext xmlns:c15="http://schemas.microsoft.com/office/drawing/2012/chart" uri="{CE6537A1-D6FC-4f65-9D91-7224C49458BB}"/>
                <c:ext xmlns:c16="http://schemas.microsoft.com/office/drawing/2014/chart" uri="{C3380CC4-5D6E-409C-BE32-E72D297353CC}">
                  <c16:uniqueId val="{00000006-88FA-49A4-B4A8-AB6E7FEE81BB}"/>
                </c:ext>
              </c:extLst>
            </c:dLbl>
            <c:dLbl>
              <c:idx val="15"/>
              <c:delete val="1"/>
              <c:extLst>
                <c:ext xmlns:c15="http://schemas.microsoft.com/office/drawing/2012/chart" uri="{CE6537A1-D6FC-4f65-9D91-7224C49458BB}"/>
                <c:ext xmlns:c16="http://schemas.microsoft.com/office/drawing/2014/chart" uri="{C3380CC4-5D6E-409C-BE32-E72D297353CC}">
                  <c16:uniqueId val="{00000007-88FA-49A4-B4A8-AB6E7FEE81BB}"/>
                </c:ext>
              </c:extLst>
            </c:dLbl>
            <c:dLbl>
              <c:idx val="18"/>
              <c:delete val="1"/>
              <c:extLst>
                <c:ext xmlns:c15="http://schemas.microsoft.com/office/drawing/2012/chart" uri="{CE6537A1-D6FC-4f65-9D91-7224C49458BB}"/>
                <c:ext xmlns:c16="http://schemas.microsoft.com/office/drawing/2014/chart" uri="{C3380CC4-5D6E-409C-BE32-E72D297353CC}">
                  <c16:uniqueId val="{00000008-88FA-49A4-B4A8-AB6E7FEE81BB}"/>
                </c:ext>
              </c:extLst>
            </c:dLbl>
            <c:dLbl>
              <c:idx val="20"/>
              <c:delete val="1"/>
              <c:extLst>
                <c:ext xmlns:c15="http://schemas.microsoft.com/office/drawing/2012/chart" uri="{CE6537A1-D6FC-4f65-9D91-7224C49458BB}"/>
                <c:ext xmlns:c16="http://schemas.microsoft.com/office/drawing/2014/chart" uri="{C3380CC4-5D6E-409C-BE32-E72D297353CC}">
                  <c16:uniqueId val="{00000007-3D27-42FA-9CB4-C646F8E8431C}"/>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 21906'!$B$3:$B$23</c:f>
              <c:strCache>
                <c:ptCount val="21"/>
                <c:pt idx="0">
                  <c:v>5541206 (compound, composition)</c:v>
                </c:pt>
                <c:pt idx="1">
                  <c:v>5648497 (compound)</c:v>
                </c:pt>
                <c:pt idx="2">
                  <c:v>5846987 (combination)</c:v>
                </c:pt>
                <c:pt idx="3">
                  <c:v>5886036 (combination)</c:v>
                </c:pt>
                <c:pt idx="4">
                  <c:v>7148359 (compound)</c:v>
                </c:pt>
                <c:pt idx="5">
                  <c:v>8025899 (dosage form)</c:v>
                </c:pt>
                <c:pt idx="6">
                  <c:v>8268349 (dosage form)</c:v>
                </c:pt>
                <c:pt idx="7">
                  <c:v>8399015 (dosage form)</c:v>
                </c:pt>
                <c:pt idx="8">
                  <c:v>8470347 (formulation)</c:v>
                </c:pt>
                <c:pt idx="9">
                  <c:v>8691878 (formulation)</c:v>
                </c:pt>
                <c:pt idx="10">
                  <c:v>5635523 (method of treatment)</c:v>
                </c:pt>
                <c:pt idx="11">
                  <c:v>5674882 (method of treatment)</c:v>
                </c:pt>
                <c:pt idx="12">
                  <c:v>6037157 (method of treatment)</c:v>
                </c:pt>
                <c:pt idx="13">
                  <c:v>6703403 (method of treatment and for 
improving pharmacokinetics)</c:v>
                </c:pt>
                <c:pt idx="14">
                  <c:v>8309613 (method of treatment)</c:v>
                </c:pt>
                <c:pt idx="15">
                  <c:v>8377952 (method of treatment)</c:v>
                </c:pt>
                <c:pt idx="16">
                  <c:v>5914332 (compound, compositions,
 and method)</c:v>
                </c:pt>
                <c:pt idx="17">
                  <c:v>6284767 (method of treatment 
&amp; composition)</c:v>
                </c:pt>
                <c:pt idx="18">
                  <c:v>7364752 (composition, method)</c:v>
                </c:pt>
                <c:pt idx="19">
                  <c:v>5648597 (transgenic mouse)</c:v>
                </c:pt>
                <c:pt idx="20">
                  <c:v>D-124 exclusivity</c:v>
                </c:pt>
              </c:strCache>
            </c:strRef>
          </c:cat>
          <c:val>
            <c:numRef>
              <c:f>'Bar Graph (# years) 21906'!$F$3:$F$23</c:f>
              <c:numCache>
                <c:formatCode>0.00</c:formatCode>
                <c:ptCount val="21"/>
                <c:pt idx="0">
                  <c:v>9.245722108145106</c:v>
                </c:pt>
                <c:pt idx="1">
                  <c:v>8.2874743326488698</c:v>
                </c:pt>
                <c:pt idx="2">
                  <c:v>6.8884325804243671</c:v>
                </c:pt>
                <c:pt idx="3">
                  <c:v>6.6009582477754964</c:v>
                </c:pt>
                <c:pt idx="4">
                  <c:v>0</c:v>
                </c:pt>
                <c:pt idx="5">
                  <c:v>0</c:v>
                </c:pt>
                <c:pt idx="6">
                  <c:v>0</c:v>
                </c:pt>
                <c:pt idx="7">
                  <c:v>0</c:v>
                </c:pt>
                <c:pt idx="8">
                  <c:v>0</c:v>
                </c:pt>
                <c:pt idx="9">
                  <c:v>0</c:v>
                </c:pt>
                <c:pt idx="10">
                  <c:v>8.4024640657084184</c:v>
                </c:pt>
                <c:pt idx="11">
                  <c:v>8.0574948665297743</c:v>
                </c:pt>
                <c:pt idx="12">
                  <c:v>5.6235455167693358</c:v>
                </c:pt>
                <c:pt idx="13">
                  <c:v>1.6372347707049966</c:v>
                </c:pt>
                <c:pt idx="14">
                  <c:v>0</c:v>
                </c:pt>
                <c:pt idx="15">
                  <c:v>0</c:v>
                </c:pt>
                <c:pt idx="16">
                  <c:v>6.3518138261464747</c:v>
                </c:pt>
                <c:pt idx="17">
                  <c:v>4.1478439425051334</c:v>
                </c:pt>
                <c:pt idx="18">
                  <c:v>0</c:v>
                </c:pt>
                <c:pt idx="19">
                  <c:v>8.2874743326488698</c:v>
                </c:pt>
                <c:pt idx="20">
                  <c:v>0</c:v>
                </c:pt>
              </c:numCache>
            </c:numRef>
          </c:val>
          <c:extLst>
            <c:ext xmlns:c16="http://schemas.microsoft.com/office/drawing/2014/chart" uri="{C3380CC4-5D6E-409C-BE32-E72D297353CC}">
              <c16:uniqueId val="{0000000D-F61F-429C-B648-83080D56F475}"/>
            </c:ext>
          </c:extLst>
        </c:ser>
        <c:ser>
          <c:idx val="5"/>
          <c:order val="5"/>
          <c:tx>
            <c:strRef>
              <c:f>'Bar Graph (# years) 21906'!$G$1</c:f>
              <c:strCache>
                <c:ptCount val="1"/>
                <c:pt idx="0">
                  <c:v>Drug &amp; Patent Approved (market exclusivity)</c:v>
                </c:pt>
              </c:strCache>
            </c:strRef>
          </c:tx>
          <c:spPr>
            <a:solidFill>
              <a:srgbClr val="92D050"/>
            </a:solidFill>
            <a:ln w="19050">
              <a:noFill/>
            </a:ln>
            <a:effectLst/>
            <a:scene3d>
              <a:camera prst="orthographicFront"/>
              <a:lightRig rig="threePt" dir="t"/>
            </a:scene3d>
            <a:sp3d>
              <a:bevelT/>
            </a:sp3d>
          </c:spPr>
          <c:invertIfNegative val="0"/>
          <c:dLbls>
            <c:dLbl>
              <c:idx val="20"/>
              <c:delete val="1"/>
              <c:extLst>
                <c:ext xmlns:c15="http://schemas.microsoft.com/office/drawing/2012/chart" uri="{CE6537A1-D6FC-4f65-9D91-7224C49458BB}"/>
                <c:ext xmlns:c16="http://schemas.microsoft.com/office/drawing/2014/chart" uri="{C3380CC4-5D6E-409C-BE32-E72D297353CC}">
                  <c16:uniqueId val="{00000006-3D27-42FA-9CB4-C646F8E8431C}"/>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 21906'!$B$3:$B$23</c:f>
              <c:strCache>
                <c:ptCount val="21"/>
                <c:pt idx="0">
                  <c:v>5541206 (compound, composition)</c:v>
                </c:pt>
                <c:pt idx="1">
                  <c:v>5648497 (compound)</c:v>
                </c:pt>
                <c:pt idx="2">
                  <c:v>5846987 (combination)</c:v>
                </c:pt>
                <c:pt idx="3">
                  <c:v>5886036 (combination)</c:v>
                </c:pt>
                <c:pt idx="4">
                  <c:v>7148359 (compound)</c:v>
                </c:pt>
                <c:pt idx="5">
                  <c:v>8025899 (dosage form)</c:v>
                </c:pt>
                <c:pt idx="6">
                  <c:v>8268349 (dosage form)</c:v>
                </c:pt>
                <c:pt idx="7">
                  <c:v>8399015 (dosage form)</c:v>
                </c:pt>
                <c:pt idx="8">
                  <c:v>8470347 (formulation)</c:v>
                </c:pt>
                <c:pt idx="9">
                  <c:v>8691878 (formulation)</c:v>
                </c:pt>
                <c:pt idx="10">
                  <c:v>5635523 (method of treatment)</c:v>
                </c:pt>
                <c:pt idx="11">
                  <c:v>5674882 (method of treatment)</c:v>
                </c:pt>
                <c:pt idx="12">
                  <c:v>6037157 (method of treatment)</c:v>
                </c:pt>
                <c:pt idx="13">
                  <c:v>6703403 (method of treatment and for 
improving pharmacokinetics)</c:v>
                </c:pt>
                <c:pt idx="14">
                  <c:v>8309613 (method of treatment)</c:v>
                </c:pt>
                <c:pt idx="15">
                  <c:v>8377952 (method of treatment)</c:v>
                </c:pt>
                <c:pt idx="16">
                  <c:v>5914332 (compound, compositions,
 and method)</c:v>
                </c:pt>
                <c:pt idx="17">
                  <c:v>6284767 (method of treatment 
&amp; composition)</c:v>
                </c:pt>
                <c:pt idx="18">
                  <c:v>7364752 (composition, method)</c:v>
                </c:pt>
                <c:pt idx="19">
                  <c:v>5648597 (transgenic mouse)</c:v>
                </c:pt>
                <c:pt idx="20">
                  <c:v>D-124 exclusivity</c:v>
                </c:pt>
              </c:strCache>
            </c:strRef>
          </c:cat>
          <c:val>
            <c:numRef>
              <c:f>'Bar Graph (# years) 21906'!$G$3:$G$23</c:f>
              <c:numCache>
                <c:formatCode>0.00</c:formatCode>
                <c:ptCount val="21"/>
                <c:pt idx="0">
                  <c:v>7.7535934291581112</c:v>
                </c:pt>
                <c:pt idx="1">
                  <c:v>8.7118412046543465</c:v>
                </c:pt>
                <c:pt idx="2">
                  <c:v>7.1704312114989737</c:v>
                </c:pt>
                <c:pt idx="3">
                  <c:v>7.1704312114989737</c:v>
                </c:pt>
                <c:pt idx="4">
                  <c:v>12.599589322381931</c:v>
                </c:pt>
                <c:pt idx="5">
                  <c:v>12.91170431211499</c:v>
                </c:pt>
                <c:pt idx="6">
                  <c:v>11.93429158110883</c:v>
                </c:pt>
                <c:pt idx="7">
                  <c:v>11.436002737850787</c:v>
                </c:pt>
                <c:pt idx="8">
                  <c:v>7.9260780287474333</c:v>
                </c:pt>
                <c:pt idx="9">
                  <c:v>10.381930184804927</c:v>
                </c:pt>
                <c:pt idx="10">
                  <c:v>7.7535934291581112</c:v>
                </c:pt>
                <c:pt idx="11">
                  <c:v>7.7535934291581112</c:v>
                </c:pt>
                <c:pt idx="12">
                  <c:v>10.661190965092402</c:v>
                </c:pt>
                <c:pt idx="13">
                  <c:v>10.661190965092402</c:v>
                </c:pt>
                <c:pt idx="14">
                  <c:v>12.91170431211499</c:v>
                </c:pt>
                <c:pt idx="15">
                  <c:v>12.010951403148528</c:v>
                </c:pt>
                <c:pt idx="16">
                  <c:v>10.124572210814511</c:v>
                </c:pt>
                <c:pt idx="17">
                  <c:v>10.124572210814511</c:v>
                </c:pt>
                <c:pt idx="18">
                  <c:v>12.533880903490759</c:v>
                </c:pt>
                <c:pt idx="19">
                  <c:v>8.7118412046543465</c:v>
                </c:pt>
                <c:pt idx="20">
                  <c:v>0</c:v>
                </c:pt>
              </c:numCache>
            </c:numRef>
          </c:val>
          <c:extLst>
            <c:ext xmlns:c16="http://schemas.microsoft.com/office/drawing/2014/chart" uri="{C3380CC4-5D6E-409C-BE32-E72D297353CC}">
              <c16:uniqueId val="{0000000E-F61F-429C-B648-83080D56F475}"/>
            </c:ext>
          </c:extLst>
        </c:ser>
        <c:ser>
          <c:idx val="7"/>
          <c:order val="6"/>
          <c:tx>
            <c:strRef>
              <c:f>'Bar Graph (# years) 21906'!$H$1</c:f>
              <c:strCache>
                <c:ptCount val="1"/>
                <c:pt idx="0">
                  <c:v>Patent Term Adjustment</c:v>
                </c:pt>
              </c:strCache>
            </c:strRef>
          </c:tx>
          <c:spPr>
            <a:solidFill>
              <a:srgbClr val="00B0F0"/>
            </a:solidFill>
            <a:ln w="19050">
              <a:noFill/>
            </a:ln>
            <a:effectLst/>
            <a:scene3d>
              <a:camera prst="orthographicFront"/>
              <a:lightRig rig="threePt" dir="t"/>
            </a:scene3d>
            <a:sp3d>
              <a:bevelT/>
            </a:sp3d>
          </c:spPr>
          <c:invertIfNegative val="0"/>
          <c:dLbls>
            <c:dLbl>
              <c:idx val="5"/>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D488-4DAA-8802-7301F22EC85F}"/>
                </c:ext>
              </c:extLst>
            </c:dLbl>
            <c:dLbl>
              <c:idx val="8"/>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D488-4DAA-8802-7301F22EC85F}"/>
                </c:ext>
              </c:extLst>
            </c:dLbl>
            <c:dLbl>
              <c:idx val="14"/>
              <c:layout>
                <c:manualLayout>
                  <c:x val="-5.7498413360711632E-4"/>
                  <c:y val="2.906976744186046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D488-4DAA-8802-7301F22EC85F}"/>
                </c:ext>
              </c:extLst>
            </c:dLbl>
            <c:dLbl>
              <c:idx val="15"/>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D488-4DAA-8802-7301F22EC85F}"/>
                </c:ext>
              </c:extLst>
            </c:dLbl>
            <c:numFmt formatCode="0.00" sourceLinked="0"/>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 21906'!$B$3:$B$23</c:f>
              <c:strCache>
                <c:ptCount val="21"/>
                <c:pt idx="0">
                  <c:v>5541206 (compound, composition)</c:v>
                </c:pt>
                <c:pt idx="1">
                  <c:v>5648497 (compound)</c:v>
                </c:pt>
                <c:pt idx="2">
                  <c:v>5846987 (combination)</c:v>
                </c:pt>
                <c:pt idx="3">
                  <c:v>5886036 (combination)</c:v>
                </c:pt>
                <c:pt idx="4">
                  <c:v>7148359 (compound)</c:v>
                </c:pt>
                <c:pt idx="5">
                  <c:v>8025899 (dosage form)</c:v>
                </c:pt>
                <c:pt idx="6">
                  <c:v>8268349 (dosage form)</c:v>
                </c:pt>
                <c:pt idx="7">
                  <c:v>8399015 (dosage form)</c:v>
                </c:pt>
                <c:pt idx="8">
                  <c:v>8470347 (formulation)</c:v>
                </c:pt>
                <c:pt idx="9">
                  <c:v>8691878 (formulation)</c:v>
                </c:pt>
                <c:pt idx="10">
                  <c:v>5635523 (method of treatment)</c:v>
                </c:pt>
                <c:pt idx="11">
                  <c:v>5674882 (method of treatment)</c:v>
                </c:pt>
                <c:pt idx="12">
                  <c:v>6037157 (method of treatment)</c:v>
                </c:pt>
                <c:pt idx="13">
                  <c:v>6703403 (method of treatment and for 
improving pharmacokinetics)</c:v>
                </c:pt>
                <c:pt idx="14">
                  <c:v>8309613 (method of treatment)</c:v>
                </c:pt>
                <c:pt idx="15">
                  <c:v>8377952 (method of treatment)</c:v>
                </c:pt>
                <c:pt idx="16">
                  <c:v>5914332 (compound, compositions,
 and method)</c:v>
                </c:pt>
                <c:pt idx="17">
                  <c:v>6284767 (method of treatment 
&amp; composition)</c:v>
                </c:pt>
                <c:pt idx="18">
                  <c:v>7364752 (composition, method)</c:v>
                </c:pt>
                <c:pt idx="19">
                  <c:v>5648597 (transgenic mouse)</c:v>
                </c:pt>
                <c:pt idx="20">
                  <c:v>D-124 exclusivity</c:v>
                </c:pt>
              </c:strCache>
            </c:strRef>
          </c:cat>
          <c:val>
            <c:numRef>
              <c:f>'Bar Graph (# years) 21906'!$H$3:$H$23</c:f>
              <c:numCache>
                <c:formatCode>0.000</c:formatCode>
                <c:ptCount val="21"/>
                <c:pt idx="0">
                  <c:v>0</c:v>
                </c:pt>
                <c:pt idx="1">
                  <c:v>0</c:v>
                </c:pt>
                <c:pt idx="2">
                  <c:v>0</c:v>
                </c:pt>
                <c:pt idx="3">
                  <c:v>0</c:v>
                </c:pt>
                <c:pt idx="4">
                  <c:v>0</c:v>
                </c:pt>
                <c:pt idx="5">
                  <c:v>3.3018480492813143</c:v>
                </c:pt>
                <c:pt idx="6">
                  <c:v>0</c:v>
                </c:pt>
                <c:pt idx="7">
                  <c:v>0</c:v>
                </c:pt>
                <c:pt idx="8">
                  <c:v>4.8843258042436686</c:v>
                </c:pt>
                <c:pt idx="9">
                  <c:v>0</c:v>
                </c:pt>
                <c:pt idx="10">
                  <c:v>0</c:v>
                </c:pt>
                <c:pt idx="11">
                  <c:v>0</c:v>
                </c:pt>
                <c:pt idx="12">
                  <c:v>0</c:v>
                </c:pt>
                <c:pt idx="13">
                  <c:v>0.20533880903490759</c:v>
                </c:pt>
                <c:pt idx="14">
                  <c:v>0.33127994524298426</c:v>
                </c:pt>
                <c:pt idx="15">
                  <c:v>3.6550308008213555</c:v>
                </c:pt>
                <c:pt idx="16">
                  <c:v>0</c:v>
                </c:pt>
                <c:pt idx="17">
                  <c:v>0.17522245037645448</c:v>
                </c:pt>
                <c:pt idx="18">
                  <c:v>0</c:v>
                </c:pt>
                <c:pt idx="19">
                  <c:v>0</c:v>
                </c:pt>
                <c:pt idx="20">
                  <c:v>0</c:v>
                </c:pt>
              </c:numCache>
            </c:numRef>
          </c:val>
          <c:extLst>
            <c:ext xmlns:c16="http://schemas.microsoft.com/office/drawing/2014/chart" uri="{C3380CC4-5D6E-409C-BE32-E72D297353CC}">
              <c16:uniqueId val="{00000000-1242-408C-ACE2-26EB34FF67C7}"/>
            </c:ext>
          </c:extLst>
        </c:ser>
        <c:ser>
          <c:idx val="6"/>
          <c:order val="7"/>
          <c:tx>
            <c:strRef>
              <c:f>'Bar Graph (# years) 21906'!$I$1</c:f>
              <c:strCache>
                <c:ptCount val="1"/>
                <c:pt idx="0">
                  <c:v>Patent Term Extension</c:v>
                </c:pt>
              </c:strCache>
            </c:strRef>
          </c:tx>
          <c:spPr>
            <a:solidFill>
              <a:srgbClr val="CC99FF"/>
            </a:solidFill>
            <a:ln w="19050">
              <a:noFill/>
            </a:ln>
            <a:effectLst/>
            <a:scene3d>
              <a:camera prst="orthographicFront"/>
              <a:lightRig rig="threePt" dir="t"/>
            </a:scene3d>
            <a:sp3d>
              <a:bevelT/>
            </a:sp3d>
          </c:spPr>
          <c:invertIfNegative val="0"/>
          <c:dLbls>
            <c:dLbl>
              <c:idx val="3"/>
              <c:layout>
                <c:manualLayout>
                  <c:x val="3.4408499333125864E-6"/>
                  <c:y val="-9.1338582677165359E-4"/>
                </c:manualLayout>
              </c:layout>
              <c:numFmt formatCode="#,##0.0" sourceLinked="0"/>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BA74-4564-8783-8A692B24BFED}"/>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ysClr val="windowText" lastClr="000000"/>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 21906'!$B$3:$B$23</c:f>
              <c:strCache>
                <c:ptCount val="21"/>
                <c:pt idx="0">
                  <c:v>5541206 (compound, composition)</c:v>
                </c:pt>
                <c:pt idx="1">
                  <c:v>5648497 (compound)</c:v>
                </c:pt>
                <c:pt idx="2">
                  <c:v>5846987 (combination)</c:v>
                </c:pt>
                <c:pt idx="3">
                  <c:v>5886036 (combination)</c:v>
                </c:pt>
                <c:pt idx="4">
                  <c:v>7148359 (compound)</c:v>
                </c:pt>
                <c:pt idx="5">
                  <c:v>8025899 (dosage form)</c:v>
                </c:pt>
                <c:pt idx="6">
                  <c:v>8268349 (dosage form)</c:v>
                </c:pt>
                <c:pt idx="7">
                  <c:v>8399015 (dosage form)</c:v>
                </c:pt>
                <c:pt idx="8">
                  <c:v>8470347 (formulation)</c:v>
                </c:pt>
                <c:pt idx="9">
                  <c:v>8691878 (formulation)</c:v>
                </c:pt>
                <c:pt idx="10">
                  <c:v>5635523 (method of treatment)</c:v>
                </c:pt>
                <c:pt idx="11">
                  <c:v>5674882 (method of treatment)</c:v>
                </c:pt>
                <c:pt idx="12">
                  <c:v>6037157 (method of treatment)</c:v>
                </c:pt>
                <c:pt idx="13">
                  <c:v>6703403 (method of treatment and for 
improving pharmacokinetics)</c:v>
                </c:pt>
                <c:pt idx="14">
                  <c:v>8309613 (method of treatment)</c:v>
                </c:pt>
                <c:pt idx="15">
                  <c:v>8377952 (method of treatment)</c:v>
                </c:pt>
                <c:pt idx="16">
                  <c:v>5914332 (compound, compositions,
 and method)</c:v>
                </c:pt>
                <c:pt idx="17">
                  <c:v>6284767 (method of treatment 
&amp; composition)</c:v>
                </c:pt>
                <c:pt idx="18">
                  <c:v>7364752 (composition, method)</c:v>
                </c:pt>
                <c:pt idx="19">
                  <c:v>5648597 (transgenic mouse)</c:v>
                </c:pt>
                <c:pt idx="20">
                  <c:v>D-124 exclusivity</c:v>
                </c:pt>
              </c:strCache>
            </c:strRef>
          </c:cat>
          <c:val>
            <c:numRef>
              <c:f>'Bar Graph (# years) 21906'!$I$3:$I$23</c:f>
              <c:numCache>
                <c:formatCode>0.00</c:formatCode>
                <c:ptCount val="21"/>
                <c:pt idx="0">
                  <c:v>0</c:v>
                </c:pt>
                <c:pt idx="1">
                  <c:v>0</c:v>
                </c:pt>
                <c:pt idx="2">
                  <c:v>0</c:v>
                </c:pt>
                <c:pt idx="3">
                  <c:v>0.88980150581793294</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numCache>
            </c:numRef>
          </c:val>
          <c:extLst>
            <c:ext xmlns:c16="http://schemas.microsoft.com/office/drawing/2014/chart" uri="{C3380CC4-5D6E-409C-BE32-E72D297353CC}">
              <c16:uniqueId val="{0000000F-F61F-429C-B648-83080D56F475}"/>
            </c:ext>
          </c:extLst>
        </c:ser>
        <c:ser>
          <c:idx val="9"/>
          <c:order val="8"/>
          <c:tx>
            <c:strRef>
              <c:f>'Bar Graph (# years) 21906'!$K$1</c:f>
              <c:strCache>
                <c:ptCount val="1"/>
                <c:pt idx="0">
                  <c:v>FDCA New Chemical Entity Exclusivity (NCE)</c:v>
                </c:pt>
              </c:strCache>
            </c:strRef>
          </c:tx>
          <c:spPr>
            <a:pattFill prst="lgCheck">
              <a:fgClr>
                <a:srgbClr val="002060"/>
              </a:fgClr>
              <a:bgClr>
                <a:schemeClr val="bg1"/>
              </a:bgClr>
            </a:pattFill>
            <a:ln>
              <a:noFill/>
            </a:ln>
            <a:effectLst/>
            <a:scene3d>
              <a:camera prst="orthographicFront"/>
              <a:lightRig rig="threePt" dir="t"/>
            </a:scene3d>
            <a:sp3d>
              <a:bevelT/>
            </a:sp3d>
          </c:spPr>
          <c:invertIfNegative val="0"/>
          <c:dPt>
            <c:idx val="19"/>
            <c:invertIfNegative val="0"/>
            <c:bubble3D val="0"/>
            <c:spPr>
              <a:pattFill prst="lgCheck">
                <a:fgClr>
                  <a:srgbClr val="002060"/>
                </a:fgClr>
                <a:bgClr>
                  <a:schemeClr val="bg1"/>
                </a:bgClr>
              </a:pattFill>
              <a:ln>
                <a:noFill/>
              </a:ln>
              <a:effectLst/>
              <a:scene3d>
                <a:camera prst="orthographicFront"/>
                <a:lightRig rig="threePt" dir="t"/>
              </a:scene3d>
              <a:sp3d>
                <a:bevelT/>
              </a:sp3d>
            </c:spPr>
            <c:extLst>
              <c:ext xmlns:c16="http://schemas.microsoft.com/office/drawing/2014/chart" uri="{C3380CC4-5D6E-409C-BE32-E72D297353CC}">
                <c16:uniqueId val="{0000000B-88FA-49A4-B4A8-AB6E7FEE81BB}"/>
              </c:ext>
            </c:extLst>
          </c:dPt>
          <c:dLbls>
            <c:dLbl>
              <c:idx val="20"/>
              <c:layout>
                <c:manualLayout>
                  <c:x val="0"/>
                  <c:y val="-2.047122173379642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3794-4771-B058-AE60F0F7DA22}"/>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strRef>
              <c:f>'Bar Graph (# years) 21906'!$B$3:$B$23</c:f>
              <c:strCache>
                <c:ptCount val="21"/>
                <c:pt idx="0">
                  <c:v>5541206 (compound, composition)</c:v>
                </c:pt>
                <c:pt idx="1">
                  <c:v>5648497 (compound)</c:v>
                </c:pt>
                <c:pt idx="2">
                  <c:v>5846987 (combination)</c:v>
                </c:pt>
                <c:pt idx="3">
                  <c:v>5886036 (combination)</c:v>
                </c:pt>
                <c:pt idx="4">
                  <c:v>7148359 (compound)</c:v>
                </c:pt>
                <c:pt idx="5">
                  <c:v>8025899 (dosage form)</c:v>
                </c:pt>
                <c:pt idx="6">
                  <c:v>8268349 (dosage form)</c:v>
                </c:pt>
                <c:pt idx="7">
                  <c:v>8399015 (dosage form)</c:v>
                </c:pt>
                <c:pt idx="8">
                  <c:v>8470347 (formulation)</c:v>
                </c:pt>
                <c:pt idx="9">
                  <c:v>8691878 (formulation)</c:v>
                </c:pt>
                <c:pt idx="10">
                  <c:v>5635523 (method of treatment)</c:v>
                </c:pt>
                <c:pt idx="11">
                  <c:v>5674882 (method of treatment)</c:v>
                </c:pt>
                <c:pt idx="12">
                  <c:v>6037157 (method of treatment)</c:v>
                </c:pt>
                <c:pt idx="13">
                  <c:v>6703403 (method of treatment and for 
improving pharmacokinetics)</c:v>
                </c:pt>
                <c:pt idx="14">
                  <c:v>8309613 (method of treatment)</c:v>
                </c:pt>
                <c:pt idx="15">
                  <c:v>8377952 (method of treatment)</c:v>
                </c:pt>
                <c:pt idx="16">
                  <c:v>5914332 (compound, compositions,
 and method)</c:v>
                </c:pt>
                <c:pt idx="17">
                  <c:v>6284767 (method of treatment 
&amp; composition)</c:v>
                </c:pt>
                <c:pt idx="18">
                  <c:v>7364752 (composition, method)</c:v>
                </c:pt>
                <c:pt idx="19">
                  <c:v>5648597 (transgenic mouse)</c:v>
                </c:pt>
                <c:pt idx="20">
                  <c:v>D-124 exclusivity</c:v>
                </c:pt>
              </c:strCache>
            </c:strRef>
          </c:cat>
          <c:val>
            <c:numRef>
              <c:f>'Bar Graph (# years) 21906'!$K$3:$K$23</c:f>
              <c:numCache>
                <c:formatCode>0.000</c:formatCode>
                <c:ptCount val="21"/>
                <c:pt idx="0" formatCode="0.00">
                  <c:v>0</c:v>
                </c:pt>
                <c:pt idx="20" formatCode="0.00">
                  <c:v>3.0006844626967832</c:v>
                </c:pt>
              </c:numCache>
            </c:numRef>
          </c:val>
          <c:extLst>
            <c:ext xmlns:c16="http://schemas.microsoft.com/office/drawing/2014/chart" uri="{C3380CC4-5D6E-409C-BE32-E72D297353CC}">
              <c16:uniqueId val="{00000001-8857-4539-B6E0-B458160AB11B}"/>
            </c:ext>
          </c:extLst>
        </c:ser>
        <c:ser>
          <c:idx val="8"/>
          <c:order val="9"/>
          <c:tx>
            <c:strRef>
              <c:f>'Bar Graph (# years) 21906'!$J$1</c:f>
              <c:strCache>
                <c:ptCount val="1"/>
                <c:pt idx="0">
                  <c:v>FDCA Pediatric Exclusivity (PED) </c:v>
                </c:pt>
              </c:strCache>
            </c:strRef>
          </c:tx>
          <c:spPr>
            <a:pattFill prst="lgCheck">
              <a:fgClr>
                <a:schemeClr val="accent4">
                  <a:lumMod val="75000"/>
                </a:schemeClr>
              </a:fgClr>
              <a:bgClr>
                <a:schemeClr val="bg1"/>
              </a:bgClr>
            </a:pattFill>
            <a:ln w="19050">
              <a:noFill/>
            </a:ln>
            <a:effectLst/>
            <a:scene3d>
              <a:camera prst="orthographicFront"/>
              <a:lightRig rig="threePt" dir="t"/>
            </a:scene3d>
            <a:sp3d>
              <a:bevelT/>
            </a:sp3d>
          </c:spPr>
          <c:invertIfNegative val="0"/>
          <c:dLbls>
            <c:dLbl>
              <c:idx val="0"/>
              <c:layout>
                <c:manualLayout>
                  <c:x val="1.64399038666912E-2"/>
                  <c:y val="-1.3104102117069159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3D27-42FA-9CB4-C646F8E8431C}"/>
                </c:ext>
              </c:extLst>
            </c:dLbl>
            <c:dLbl>
              <c:idx val="1"/>
              <c:layout>
                <c:manualLayout>
                  <c:x val="1.5891907071134824E-2"/>
                  <c:y val="-1.7472136156092211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3D27-42FA-9CB4-C646F8E8431C}"/>
                </c:ext>
              </c:extLst>
            </c:dLbl>
            <c:dLbl>
              <c:idx val="2"/>
              <c:layout>
                <c:manualLayout>
                  <c:x val="1.954946054264187E-2"/>
                  <c:y val="-2.3255813953488372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3D27-42FA-9CB4-C646F8E8431C}"/>
                </c:ext>
              </c:extLst>
            </c:dLbl>
            <c:dLbl>
              <c:idx val="3"/>
              <c:layout>
                <c:manualLayout>
                  <c:x val="1.3699919888909399E-2"/>
                  <c:y val="-1.0920085097557633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3D27-42FA-9CB4-C646F8E8431C}"/>
                </c:ext>
              </c:extLst>
            </c:dLbl>
            <c:dLbl>
              <c:idx val="4"/>
              <c:layout>
                <c:manualLayout>
                  <c:x val="1.0245081916799405E-2"/>
                  <c:y val="-2.1840536919847647E-3"/>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3D27-42FA-9CB4-C646F8E8431C}"/>
                </c:ext>
              </c:extLst>
            </c:dLbl>
            <c:dLbl>
              <c:idx val="5"/>
              <c:layout>
                <c:manualLayout>
                  <c:x val="1.7728481910892551E-4"/>
                  <c:y val="-1.5561916499659646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3D27-42FA-9CB4-C646F8E8431C}"/>
                </c:ext>
              </c:extLst>
            </c:dLbl>
            <c:dLbl>
              <c:idx val="6"/>
              <c:layout>
                <c:manualLayout>
                  <c:x val="1.1499682672142326E-3"/>
                  <c:y val="-1.744186046511627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3D27-42FA-9CB4-C646F8E8431C}"/>
                </c:ext>
              </c:extLst>
            </c:dLbl>
            <c:dLbl>
              <c:idx val="7"/>
              <c:layout>
                <c:manualLayout>
                  <c:x val="-8.877994282254025E-4"/>
                  <c:y val="-1.7198324712584853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3D27-42FA-9CB4-C646F8E8431C}"/>
                </c:ext>
              </c:extLst>
            </c:dLbl>
            <c:dLbl>
              <c:idx val="8"/>
              <c:layout>
                <c:manualLayout>
                  <c:x val="1.3151923093353023E-2"/>
                  <c:y val="-9.8280765878018695E-3"/>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3D27-42FA-9CB4-C646F8E8431C}"/>
                </c:ext>
              </c:extLst>
            </c:dLbl>
            <c:dLbl>
              <c:idx val="9"/>
              <c:layout>
                <c:manualLayout>
                  <c:x val="1.3814107639124006E-3"/>
                  <c:y val="-2.3069052009959727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3D27-42FA-9CB4-C646F8E8431C}"/>
                </c:ext>
              </c:extLst>
            </c:dLbl>
            <c:dLbl>
              <c:idx val="10"/>
              <c:layout>
                <c:manualLayout>
                  <c:x val="2.2364684012198024E-4"/>
                  <c:y val="-2.1840133943042614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3D27-42FA-9CB4-C646F8E8431C}"/>
                </c:ext>
              </c:extLst>
            </c:dLbl>
            <c:dLbl>
              <c:idx val="11"/>
              <c:layout>
                <c:manualLayout>
                  <c:x val="-9.3416144923862251E-4"/>
                  <c:y val="-2.1840133943042614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3D27-42FA-9CB4-C646F8E8431C}"/>
                </c:ext>
              </c:extLst>
            </c:dLbl>
            <c:dLbl>
              <c:idx val="12"/>
              <c:layout>
                <c:manualLayout>
                  <c:x val="-1.18127767607472E-3"/>
                  <c:y val="-1.7195181493499741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3D27-42FA-9CB4-C646F8E8431C}"/>
                </c:ext>
              </c:extLst>
            </c:dLbl>
            <c:dLbl>
              <c:idx val="13"/>
              <c:layout>
                <c:manualLayout>
                  <c:x val="8.4605142652833062E-5"/>
                  <c:y val="-1.8564174298107052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3D27-42FA-9CB4-C646F8E8431C}"/>
                </c:ext>
              </c:extLst>
            </c:dLbl>
            <c:dLbl>
              <c:idx val="14"/>
              <c:delete val="1"/>
              <c:extLst>
                <c:ext xmlns:c15="http://schemas.microsoft.com/office/drawing/2012/chart" uri="{CE6537A1-D6FC-4f65-9D91-7224C49458BB}"/>
                <c:ext xmlns:c16="http://schemas.microsoft.com/office/drawing/2014/chart" uri="{C3380CC4-5D6E-409C-BE32-E72D297353CC}">
                  <c16:uniqueId val="{00000015-3D27-42FA-9CB4-C646F8E8431C}"/>
                </c:ext>
              </c:extLst>
            </c:dLbl>
            <c:dLbl>
              <c:idx val="15"/>
              <c:layout>
                <c:manualLayout>
                  <c:x val="-2.3773290870751835E-3"/>
                  <c:y val="-2.4024187635027453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3D27-42FA-9CB4-C646F8E8431C}"/>
                </c:ext>
              </c:extLst>
            </c:dLbl>
            <c:dLbl>
              <c:idx val="16"/>
              <c:layout>
                <c:manualLayout>
                  <c:x val="6.5759615466765113E-3"/>
                  <c:y val="-2.1840170195115267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3D27-42FA-9CB4-C646F8E8431C}"/>
                </c:ext>
              </c:extLst>
            </c:dLbl>
            <c:dLbl>
              <c:idx val="17"/>
              <c:delete val="1"/>
              <c:extLst>
                <c:ext xmlns:c15="http://schemas.microsoft.com/office/drawing/2012/chart" uri="{CE6537A1-D6FC-4f65-9D91-7224C49458BB}"/>
                <c:ext xmlns:c16="http://schemas.microsoft.com/office/drawing/2014/chart" uri="{C3380CC4-5D6E-409C-BE32-E72D297353CC}">
                  <c16:uniqueId val="{0000001B-3D27-42FA-9CB4-C646F8E8431C}"/>
                </c:ext>
              </c:extLst>
            </c:dLbl>
            <c:dLbl>
              <c:idx val="18"/>
              <c:layout>
                <c:manualLayout>
                  <c:x val="-4.3684306364949275E-3"/>
                  <c:y val="-2.6703717267899673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3D27-42FA-9CB4-C646F8E8431C}"/>
                </c:ext>
              </c:extLst>
            </c:dLbl>
            <c:dLbl>
              <c:idx val="19"/>
              <c:delete val="1"/>
              <c:extLst>
                <c:ext xmlns:c15="http://schemas.microsoft.com/office/drawing/2012/chart" uri="{CE6537A1-D6FC-4f65-9D91-7224C49458BB}"/>
                <c:ext xmlns:c16="http://schemas.microsoft.com/office/drawing/2014/chart" uri="{C3380CC4-5D6E-409C-BE32-E72D297353CC}">
                  <c16:uniqueId val="{00000019-3D27-42FA-9CB4-C646F8E8431C}"/>
                </c:ext>
              </c:extLst>
            </c:dLbl>
            <c:dLbl>
              <c:idx val="20"/>
              <c:delete val="1"/>
              <c:extLst>
                <c:ext xmlns:c15="http://schemas.microsoft.com/office/drawing/2012/chart" uri="{CE6537A1-D6FC-4f65-9D91-7224C49458BB}"/>
                <c:ext xmlns:c16="http://schemas.microsoft.com/office/drawing/2014/chart" uri="{C3380CC4-5D6E-409C-BE32-E72D297353CC}">
                  <c16:uniqueId val="{0000001A-3D27-42FA-9CB4-C646F8E8431C}"/>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 21906'!$B$3:$B$23</c:f>
              <c:strCache>
                <c:ptCount val="21"/>
                <c:pt idx="0">
                  <c:v>5541206 (compound, composition)</c:v>
                </c:pt>
                <c:pt idx="1">
                  <c:v>5648497 (compound)</c:v>
                </c:pt>
                <c:pt idx="2">
                  <c:v>5846987 (combination)</c:v>
                </c:pt>
                <c:pt idx="3">
                  <c:v>5886036 (combination)</c:v>
                </c:pt>
                <c:pt idx="4">
                  <c:v>7148359 (compound)</c:v>
                </c:pt>
                <c:pt idx="5">
                  <c:v>8025899 (dosage form)</c:v>
                </c:pt>
                <c:pt idx="6">
                  <c:v>8268349 (dosage form)</c:v>
                </c:pt>
                <c:pt idx="7">
                  <c:v>8399015 (dosage form)</c:v>
                </c:pt>
                <c:pt idx="8">
                  <c:v>8470347 (formulation)</c:v>
                </c:pt>
                <c:pt idx="9">
                  <c:v>8691878 (formulation)</c:v>
                </c:pt>
                <c:pt idx="10">
                  <c:v>5635523 (method of treatment)</c:v>
                </c:pt>
                <c:pt idx="11">
                  <c:v>5674882 (method of treatment)</c:v>
                </c:pt>
                <c:pt idx="12">
                  <c:v>6037157 (method of treatment)</c:v>
                </c:pt>
                <c:pt idx="13">
                  <c:v>6703403 (method of treatment and for 
improving pharmacokinetics)</c:v>
                </c:pt>
                <c:pt idx="14">
                  <c:v>8309613 (method of treatment)</c:v>
                </c:pt>
                <c:pt idx="15">
                  <c:v>8377952 (method of treatment)</c:v>
                </c:pt>
                <c:pt idx="16">
                  <c:v>5914332 (compound, compositions,
 and method)</c:v>
                </c:pt>
                <c:pt idx="17">
                  <c:v>6284767 (method of treatment 
&amp; composition)</c:v>
                </c:pt>
                <c:pt idx="18">
                  <c:v>7364752 (composition, method)</c:v>
                </c:pt>
                <c:pt idx="19">
                  <c:v>5648597 (transgenic mouse)</c:v>
                </c:pt>
                <c:pt idx="20">
                  <c:v>D-124 exclusivity</c:v>
                </c:pt>
              </c:strCache>
            </c:strRef>
          </c:cat>
          <c:val>
            <c:numRef>
              <c:f>'Bar Graph (# years) 21906'!$J$3:$J$23</c:f>
              <c:numCache>
                <c:formatCode>0.00</c:formatCode>
                <c:ptCount val="21"/>
                <c:pt idx="0">
                  <c:v>0.50376454483230659</c:v>
                </c:pt>
                <c:pt idx="1">
                  <c:v>0.50376454483230659</c:v>
                </c:pt>
                <c:pt idx="2">
                  <c:v>0.49828884325804246</c:v>
                </c:pt>
                <c:pt idx="3">
                  <c:v>0.49555099247091033</c:v>
                </c:pt>
                <c:pt idx="4">
                  <c:v>0.50376454483230659</c:v>
                </c:pt>
                <c:pt idx="5">
                  <c:v>0.50102669404517453</c:v>
                </c:pt>
                <c:pt idx="6">
                  <c:v>0.50376454483230659</c:v>
                </c:pt>
                <c:pt idx="7">
                  <c:v>0.50376454483230659</c:v>
                </c:pt>
                <c:pt idx="8">
                  <c:v>0.50102669404517453</c:v>
                </c:pt>
                <c:pt idx="9">
                  <c:v>0.50376454483230659</c:v>
                </c:pt>
                <c:pt idx="10">
                  <c:v>0.50376454483230659</c:v>
                </c:pt>
                <c:pt idx="11">
                  <c:v>0.50376454483230659</c:v>
                </c:pt>
                <c:pt idx="12">
                  <c:v>0.50102669404517453</c:v>
                </c:pt>
                <c:pt idx="13">
                  <c:v>0.50102669404517453</c:v>
                </c:pt>
                <c:pt idx="14">
                  <c:v>0.49828884325804246</c:v>
                </c:pt>
                <c:pt idx="15">
                  <c:v>0.49828884325804246</c:v>
                </c:pt>
                <c:pt idx="16">
                  <c:v>0.50102669404517453</c:v>
                </c:pt>
                <c:pt idx="17">
                  <c:v>0.49828884325804246</c:v>
                </c:pt>
                <c:pt idx="18">
                  <c:v>0.49555099247091033</c:v>
                </c:pt>
                <c:pt idx="19">
                  <c:v>0</c:v>
                </c:pt>
                <c:pt idx="20">
                  <c:v>0</c:v>
                </c:pt>
              </c:numCache>
            </c:numRef>
          </c:val>
          <c:extLst>
            <c:ext xmlns:c16="http://schemas.microsoft.com/office/drawing/2014/chart" uri="{C3380CC4-5D6E-409C-BE32-E72D297353CC}">
              <c16:uniqueId val="{0000000A-9D27-44D5-9AB2-5D53DEBF949F}"/>
            </c:ext>
          </c:extLst>
        </c:ser>
        <c:ser>
          <c:idx val="10"/>
          <c:order val="10"/>
          <c:tx>
            <c:strRef>
              <c:f>'Bar Graph (# years) 21906'!$L$1</c:f>
              <c:strCache>
                <c:ptCount val="1"/>
                <c:pt idx="0">
                  <c:v>Terminal Disclaimer</c:v>
                </c:pt>
              </c:strCache>
            </c:strRef>
          </c:tx>
          <c:spPr>
            <a:pattFill prst="pct70">
              <a:fgClr>
                <a:schemeClr val="accent2"/>
              </a:fgClr>
              <a:bgClr>
                <a:schemeClr val="bg1"/>
              </a:bgClr>
            </a:pattFill>
            <a:ln>
              <a:noFill/>
            </a:ln>
            <a:effectLst/>
            <a:scene3d>
              <a:camera prst="orthographicFront"/>
              <a:lightRig rig="threePt" dir="t"/>
            </a:scene3d>
            <a:sp3d>
              <a:bevelT/>
            </a:sp3d>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17-58C8-4D3D-B86C-534F4DD12976}"/>
                </c:ext>
              </c:extLst>
            </c:dLbl>
            <c:dLbl>
              <c:idx val="1"/>
              <c:delete val="1"/>
              <c:extLst>
                <c:ext xmlns:c15="http://schemas.microsoft.com/office/drawing/2012/chart" uri="{CE6537A1-D6FC-4f65-9D91-7224C49458BB}"/>
                <c:ext xmlns:c16="http://schemas.microsoft.com/office/drawing/2014/chart" uri="{C3380CC4-5D6E-409C-BE32-E72D297353CC}">
                  <c16:uniqueId val="{00000015-58C8-4D3D-B86C-534F4DD12976}"/>
                </c:ext>
              </c:extLst>
            </c:dLbl>
            <c:dLbl>
              <c:idx val="2"/>
              <c:delete val="1"/>
              <c:extLst>
                <c:ext xmlns:c15="http://schemas.microsoft.com/office/drawing/2012/chart" uri="{CE6537A1-D6FC-4f65-9D91-7224C49458BB}"/>
                <c:ext xmlns:c16="http://schemas.microsoft.com/office/drawing/2014/chart" uri="{C3380CC4-5D6E-409C-BE32-E72D297353CC}">
                  <c16:uniqueId val="{00000016-58C8-4D3D-B86C-534F4DD12976}"/>
                </c:ext>
              </c:extLst>
            </c:dLbl>
            <c:dLbl>
              <c:idx val="3"/>
              <c:delete val="1"/>
              <c:extLst>
                <c:ext xmlns:c15="http://schemas.microsoft.com/office/drawing/2012/chart" uri="{CE6537A1-D6FC-4f65-9D91-7224C49458BB}"/>
                <c:ext xmlns:c16="http://schemas.microsoft.com/office/drawing/2014/chart" uri="{C3380CC4-5D6E-409C-BE32-E72D297353CC}">
                  <c16:uniqueId val="{00000014-58C8-4D3D-B86C-534F4DD12976}"/>
                </c:ext>
              </c:extLst>
            </c:dLbl>
            <c:dLbl>
              <c:idx val="4"/>
              <c:delete val="1"/>
              <c:extLst>
                <c:ext xmlns:c15="http://schemas.microsoft.com/office/drawing/2012/chart" uri="{CE6537A1-D6FC-4f65-9D91-7224C49458BB}"/>
                <c:ext xmlns:c16="http://schemas.microsoft.com/office/drawing/2014/chart" uri="{C3380CC4-5D6E-409C-BE32-E72D297353CC}">
                  <c16:uniqueId val="{00000013-58C8-4D3D-B86C-534F4DD12976}"/>
                </c:ext>
              </c:extLst>
            </c:dLbl>
            <c:dLbl>
              <c:idx val="5"/>
              <c:delete val="1"/>
              <c:extLst>
                <c:ext xmlns:c15="http://schemas.microsoft.com/office/drawing/2012/chart" uri="{CE6537A1-D6FC-4f65-9D91-7224C49458BB}"/>
                <c:ext xmlns:c16="http://schemas.microsoft.com/office/drawing/2014/chart" uri="{C3380CC4-5D6E-409C-BE32-E72D297353CC}">
                  <c16:uniqueId val="{00000012-58C8-4D3D-B86C-534F4DD12976}"/>
                </c:ext>
              </c:extLst>
            </c:dLbl>
            <c:dLbl>
              <c:idx val="6"/>
              <c:delete val="1"/>
              <c:extLst>
                <c:ext xmlns:c15="http://schemas.microsoft.com/office/drawing/2012/chart" uri="{CE6537A1-D6FC-4f65-9D91-7224C49458BB}"/>
                <c:ext xmlns:c16="http://schemas.microsoft.com/office/drawing/2014/chart" uri="{C3380CC4-5D6E-409C-BE32-E72D297353CC}">
                  <c16:uniqueId val="{00000011-58C8-4D3D-B86C-534F4DD12976}"/>
                </c:ext>
              </c:extLst>
            </c:dLbl>
            <c:dLbl>
              <c:idx val="7"/>
              <c:delete val="1"/>
              <c:extLst>
                <c:ext xmlns:c15="http://schemas.microsoft.com/office/drawing/2012/chart" uri="{CE6537A1-D6FC-4f65-9D91-7224C49458BB}"/>
                <c:ext xmlns:c16="http://schemas.microsoft.com/office/drawing/2014/chart" uri="{C3380CC4-5D6E-409C-BE32-E72D297353CC}">
                  <c16:uniqueId val="{0000000E-58C8-4D3D-B86C-534F4DD12976}"/>
                </c:ext>
              </c:extLst>
            </c:dLbl>
            <c:dLbl>
              <c:idx val="8"/>
              <c:delete val="1"/>
              <c:extLst>
                <c:ext xmlns:c15="http://schemas.microsoft.com/office/drawing/2012/chart" uri="{CE6537A1-D6FC-4f65-9D91-7224C49458BB}"/>
                <c:ext xmlns:c16="http://schemas.microsoft.com/office/drawing/2014/chart" uri="{C3380CC4-5D6E-409C-BE32-E72D297353CC}">
                  <c16:uniqueId val="{00000010-58C8-4D3D-B86C-534F4DD12976}"/>
                </c:ext>
              </c:extLst>
            </c:dLbl>
            <c:dLbl>
              <c:idx val="9"/>
              <c:delete val="1"/>
              <c:extLst>
                <c:ext xmlns:c15="http://schemas.microsoft.com/office/drawing/2012/chart" uri="{CE6537A1-D6FC-4f65-9D91-7224C49458BB}"/>
                <c:ext xmlns:c16="http://schemas.microsoft.com/office/drawing/2014/chart" uri="{C3380CC4-5D6E-409C-BE32-E72D297353CC}">
                  <c16:uniqueId val="{0000000F-58C8-4D3D-B86C-534F4DD12976}"/>
                </c:ext>
              </c:extLst>
            </c:dLbl>
            <c:dLbl>
              <c:idx val="12"/>
              <c:delete val="1"/>
              <c:extLst>
                <c:ext xmlns:c15="http://schemas.microsoft.com/office/drawing/2012/chart" uri="{CE6537A1-D6FC-4f65-9D91-7224C49458BB}"/>
                <c:ext xmlns:c16="http://schemas.microsoft.com/office/drawing/2014/chart" uri="{C3380CC4-5D6E-409C-BE32-E72D297353CC}">
                  <c16:uniqueId val="{0000000B-58C8-4D3D-B86C-534F4DD12976}"/>
                </c:ext>
              </c:extLst>
            </c:dLbl>
            <c:dLbl>
              <c:idx val="13"/>
              <c:layout>
                <c:manualLayout>
                  <c:x val="9.7747302713209784E-3"/>
                  <c:y val="-1.511627906976744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58C8-4D3D-B86C-534F4DD12976}"/>
                </c:ext>
              </c:extLst>
            </c:dLbl>
            <c:dLbl>
              <c:idx val="14"/>
              <c:delete val="1"/>
              <c:extLst>
                <c:ext xmlns:c15="http://schemas.microsoft.com/office/drawing/2012/chart" uri="{CE6537A1-D6FC-4f65-9D91-7224C49458BB}"/>
                <c:ext xmlns:c16="http://schemas.microsoft.com/office/drawing/2014/chart" uri="{C3380CC4-5D6E-409C-BE32-E72D297353CC}">
                  <c16:uniqueId val="{0000001B-58C8-4D3D-B86C-534F4DD12976}"/>
                </c:ext>
              </c:extLst>
            </c:dLbl>
            <c:dLbl>
              <c:idx val="15"/>
              <c:delete val="1"/>
              <c:extLst>
                <c:ext xmlns:c15="http://schemas.microsoft.com/office/drawing/2012/chart" uri="{CE6537A1-D6FC-4f65-9D91-7224C49458BB}"/>
                <c:ext xmlns:c16="http://schemas.microsoft.com/office/drawing/2014/chart" uri="{C3380CC4-5D6E-409C-BE32-E72D297353CC}">
                  <c16:uniqueId val="{0000001A-58C8-4D3D-B86C-534F4DD12976}"/>
                </c:ext>
              </c:extLst>
            </c:dLbl>
            <c:dLbl>
              <c:idx val="16"/>
              <c:delete val="1"/>
              <c:extLst>
                <c:ext xmlns:c15="http://schemas.microsoft.com/office/drawing/2012/chart" uri="{CE6537A1-D6FC-4f65-9D91-7224C49458BB}"/>
                <c:ext xmlns:c16="http://schemas.microsoft.com/office/drawing/2014/chart" uri="{C3380CC4-5D6E-409C-BE32-E72D297353CC}">
                  <c16:uniqueId val="{0000000C-58C8-4D3D-B86C-534F4DD12976}"/>
                </c:ext>
              </c:extLst>
            </c:dLbl>
            <c:dLbl>
              <c:idx val="17"/>
              <c:delete val="1"/>
              <c:extLst>
                <c:ext xmlns:c15="http://schemas.microsoft.com/office/drawing/2012/chart" uri="{CE6537A1-D6FC-4f65-9D91-7224C49458BB}"/>
                <c:ext xmlns:c16="http://schemas.microsoft.com/office/drawing/2014/chart" uri="{C3380CC4-5D6E-409C-BE32-E72D297353CC}">
                  <c16:uniqueId val="{00000018-58C8-4D3D-B86C-534F4DD12976}"/>
                </c:ext>
              </c:extLst>
            </c:dLbl>
            <c:dLbl>
              <c:idx val="18"/>
              <c:delete val="1"/>
              <c:extLst>
                <c:ext xmlns:c15="http://schemas.microsoft.com/office/drawing/2012/chart" uri="{CE6537A1-D6FC-4f65-9D91-7224C49458BB}"/>
                <c:ext xmlns:c16="http://schemas.microsoft.com/office/drawing/2014/chart" uri="{C3380CC4-5D6E-409C-BE32-E72D297353CC}">
                  <c16:uniqueId val="{0000000D-58C8-4D3D-B86C-534F4DD12976}"/>
                </c:ext>
              </c:extLst>
            </c:dLbl>
            <c:dLbl>
              <c:idx val="19"/>
              <c:delete val="1"/>
              <c:extLst>
                <c:ext xmlns:c15="http://schemas.microsoft.com/office/drawing/2012/chart" uri="{CE6537A1-D6FC-4f65-9D91-7224C49458BB}"/>
                <c:ext xmlns:c16="http://schemas.microsoft.com/office/drawing/2014/chart" uri="{C3380CC4-5D6E-409C-BE32-E72D297353CC}">
                  <c16:uniqueId val="{00000019-58C8-4D3D-B86C-534F4DD12976}"/>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 21906'!$B$3:$B$23</c:f>
              <c:strCache>
                <c:ptCount val="21"/>
                <c:pt idx="0">
                  <c:v>5541206 (compound, composition)</c:v>
                </c:pt>
                <c:pt idx="1">
                  <c:v>5648497 (compound)</c:v>
                </c:pt>
                <c:pt idx="2">
                  <c:v>5846987 (combination)</c:v>
                </c:pt>
                <c:pt idx="3">
                  <c:v>5886036 (combination)</c:v>
                </c:pt>
                <c:pt idx="4">
                  <c:v>7148359 (compound)</c:v>
                </c:pt>
                <c:pt idx="5">
                  <c:v>8025899 (dosage form)</c:v>
                </c:pt>
                <c:pt idx="6">
                  <c:v>8268349 (dosage form)</c:v>
                </c:pt>
                <c:pt idx="7">
                  <c:v>8399015 (dosage form)</c:v>
                </c:pt>
                <c:pt idx="8">
                  <c:v>8470347 (formulation)</c:v>
                </c:pt>
                <c:pt idx="9">
                  <c:v>8691878 (formulation)</c:v>
                </c:pt>
                <c:pt idx="10">
                  <c:v>5635523 (method of treatment)</c:v>
                </c:pt>
                <c:pt idx="11">
                  <c:v>5674882 (method of treatment)</c:v>
                </c:pt>
                <c:pt idx="12">
                  <c:v>6037157 (method of treatment)</c:v>
                </c:pt>
                <c:pt idx="13">
                  <c:v>6703403 (method of treatment and for 
improving pharmacokinetics)</c:v>
                </c:pt>
                <c:pt idx="14">
                  <c:v>8309613 (method of treatment)</c:v>
                </c:pt>
                <c:pt idx="15">
                  <c:v>8377952 (method of treatment)</c:v>
                </c:pt>
                <c:pt idx="16">
                  <c:v>5914332 (compound, compositions,
 and method)</c:v>
                </c:pt>
                <c:pt idx="17">
                  <c:v>6284767 (method of treatment 
&amp; composition)</c:v>
                </c:pt>
                <c:pt idx="18">
                  <c:v>7364752 (composition, method)</c:v>
                </c:pt>
                <c:pt idx="19">
                  <c:v>5648597 (transgenic mouse)</c:v>
                </c:pt>
                <c:pt idx="20">
                  <c:v>D-124 exclusivity</c:v>
                </c:pt>
              </c:strCache>
            </c:strRef>
          </c:cat>
          <c:val>
            <c:numRef>
              <c:f>'Bar Graph (# years) 21906'!$L$3:$L$23</c:f>
              <c:numCache>
                <c:formatCode>0.00</c:formatCode>
                <c:ptCount val="21"/>
                <c:pt idx="0">
                  <c:v>0</c:v>
                </c:pt>
                <c:pt idx="1">
                  <c:v>0</c:v>
                </c:pt>
                <c:pt idx="2">
                  <c:v>0</c:v>
                </c:pt>
                <c:pt idx="3">
                  <c:v>0</c:v>
                </c:pt>
                <c:pt idx="4">
                  <c:v>0</c:v>
                </c:pt>
                <c:pt idx="5">
                  <c:v>0</c:v>
                </c:pt>
                <c:pt idx="6">
                  <c:v>0</c:v>
                </c:pt>
                <c:pt idx="7">
                  <c:v>0</c:v>
                </c:pt>
                <c:pt idx="8">
                  <c:v>0</c:v>
                </c:pt>
                <c:pt idx="9">
                  <c:v>0</c:v>
                </c:pt>
                <c:pt idx="10">
                  <c:v>0.84325804243668723</c:v>
                </c:pt>
                <c:pt idx="11">
                  <c:v>1.1882272416153319</c:v>
                </c:pt>
                <c:pt idx="12">
                  <c:v>0</c:v>
                </c:pt>
                <c:pt idx="13">
                  <c:v>0.20533880903490759</c:v>
                </c:pt>
                <c:pt idx="14">
                  <c:v>0</c:v>
                </c:pt>
                <c:pt idx="15">
                  <c:v>0</c:v>
                </c:pt>
                <c:pt idx="16">
                  <c:v>0</c:v>
                </c:pt>
                <c:pt idx="17">
                  <c:v>0</c:v>
                </c:pt>
                <c:pt idx="18">
                  <c:v>0</c:v>
                </c:pt>
                <c:pt idx="19">
                  <c:v>0</c:v>
                </c:pt>
              </c:numCache>
            </c:numRef>
          </c:val>
          <c:extLst>
            <c:ext xmlns:c16="http://schemas.microsoft.com/office/drawing/2014/chart" uri="{C3380CC4-5D6E-409C-BE32-E72D297353CC}">
              <c16:uniqueId val="{00000004-3D27-42FA-9CB4-C646F8E8431C}"/>
            </c:ext>
          </c:extLst>
        </c:ser>
        <c:dLbls>
          <c:showLegendKey val="0"/>
          <c:showVal val="0"/>
          <c:showCatName val="0"/>
          <c:showSerName val="0"/>
          <c:showPercent val="0"/>
          <c:showBubbleSize val="0"/>
        </c:dLbls>
        <c:gapWidth val="80"/>
        <c:overlap val="100"/>
        <c:axId val="977983256"/>
        <c:axId val="977978664"/>
        <c:extLst>
          <c:ext xmlns:c15="http://schemas.microsoft.com/office/drawing/2012/chart" uri="{02D57815-91ED-43cb-92C2-25804820EDAC}">
            <c15:filteredBarSeries>
              <c15:ser>
                <c:idx val="11"/>
                <c:order val="11"/>
                <c:tx>
                  <c:strRef>
                    <c:extLst>
                      <c:ext uri="{02D57815-91ED-43cb-92C2-25804820EDAC}">
                        <c15:formulaRef>
                          <c15:sqref>'Bar Graph (# years) 21906'!$M$1</c15:sqref>
                        </c15:formulaRef>
                      </c:ext>
                    </c:extLst>
                    <c:strCache>
                      <c:ptCount val="1"/>
                      <c:pt idx="0">
                        <c:v>Total market exclusivity</c:v>
                      </c:pt>
                    </c:strCache>
                  </c:strRef>
                </c:tx>
                <c:spPr>
                  <a:solidFill>
                    <a:schemeClr val="accent6">
                      <a:lumMod val="60000"/>
                    </a:schemeClr>
                  </a:solidFill>
                  <a:ln>
                    <a:noFill/>
                  </a:ln>
                  <a:effectLst/>
                </c:spPr>
                <c:invertIfNegative val="0"/>
                <c:cat>
                  <c:strRef>
                    <c:extLst>
                      <c:ext uri="{02D57815-91ED-43cb-92C2-25804820EDAC}">
                        <c15:formulaRef>
                          <c15:sqref>'Bar Graph (# years) 21906'!$B$3:$B$23</c15:sqref>
                        </c15:formulaRef>
                      </c:ext>
                    </c:extLst>
                    <c:strCache>
                      <c:ptCount val="21"/>
                      <c:pt idx="0">
                        <c:v>5541206 (compound, composition)</c:v>
                      </c:pt>
                      <c:pt idx="1">
                        <c:v>5648497 (compound)</c:v>
                      </c:pt>
                      <c:pt idx="2">
                        <c:v>5846987 (combination)</c:v>
                      </c:pt>
                      <c:pt idx="3">
                        <c:v>5886036 (combination)</c:v>
                      </c:pt>
                      <c:pt idx="4">
                        <c:v>7148359 (compound)</c:v>
                      </c:pt>
                      <c:pt idx="5">
                        <c:v>8025899 (dosage form)</c:v>
                      </c:pt>
                      <c:pt idx="6">
                        <c:v>8268349 (dosage form)</c:v>
                      </c:pt>
                      <c:pt idx="7">
                        <c:v>8399015 (dosage form)</c:v>
                      </c:pt>
                      <c:pt idx="8">
                        <c:v>8470347 (formulation)</c:v>
                      </c:pt>
                      <c:pt idx="9">
                        <c:v>8691878 (formulation)</c:v>
                      </c:pt>
                      <c:pt idx="10">
                        <c:v>5635523 (method of treatment)</c:v>
                      </c:pt>
                      <c:pt idx="11">
                        <c:v>5674882 (method of treatment)</c:v>
                      </c:pt>
                      <c:pt idx="12">
                        <c:v>6037157 (method of treatment)</c:v>
                      </c:pt>
                      <c:pt idx="13">
                        <c:v>6703403 (method of treatment and for 
improving pharmacokinetics)</c:v>
                      </c:pt>
                      <c:pt idx="14">
                        <c:v>8309613 (method of treatment)</c:v>
                      </c:pt>
                      <c:pt idx="15">
                        <c:v>8377952 (method of treatment)</c:v>
                      </c:pt>
                      <c:pt idx="16">
                        <c:v>5914332 (compound, compositions,
 and method)</c:v>
                      </c:pt>
                      <c:pt idx="17">
                        <c:v>6284767 (method of treatment 
&amp; composition)</c:v>
                      </c:pt>
                      <c:pt idx="18">
                        <c:v>7364752 (composition, method)</c:v>
                      </c:pt>
                      <c:pt idx="19">
                        <c:v>5648597 (transgenic mouse)</c:v>
                      </c:pt>
                      <c:pt idx="20">
                        <c:v>D-124 exclusivity</c:v>
                      </c:pt>
                    </c:strCache>
                  </c:strRef>
                </c:cat>
                <c:val>
                  <c:numRef>
                    <c:extLst>
                      <c:ext uri="{02D57815-91ED-43cb-92C2-25804820EDAC}">
                        <c15:formulaRef>
                          <c15:sqref>'Bar Graph (# years) 21906'!$M$3:$M$23</c15:sqref>
                        </c15:formulaRef>
                      </c:ext>
                    </c:extLst>
                    <c:numCache>
                      <c:formatCode>0.00</c:formatCode>
                      <c:ptCount val="21"/>
                      <c:pt idx="0">
                        <c:v>16.93634496919918</c:v>
                      </c:pt>
                      <c:pt idx="1">
                        <c:v>16.93634496919918</c:v>
                      </c:pt>
                      <c:pt idx="2">
                        <c:v>13.32785763175907</c:v>
                      </c:pt>
                      <c:pt idx="3">
                        <c:v>14.21492128678987</c:v>
                      </c:pt>
                      <c:pt idx="4">
                        <c:v>7.9041752224503767</c:v>
                      </c:pt>
                      <c:pt idx="5">
                        <c:v>10.891170431211499</c:v>
                      </c:pt>
                      <c:pt idx="6">
                        <c:v>8.5694729637234754</c:v>
                      </c:pt>
                      <c:pt idx="7">
                        <c:v>9.0677618069815189</c:v>
                      </c:pt>
                      <c:pt idx="8">
                        <c:v>17.459274469541409</c:v>
                      </c:pt>
                      <c:pt idx="9">
                        <c:v>10.121834360027378</c:v>
                      </c:pt>
                      <c:pt idx="10">
                        <c:v>16.093086926762492</c:v>
                      </c:pt>
                      <c:pt idx="11">
                        <c:v>15.748117727583848</c:v>
                      </c:pt>
                      <c:pt idx="12">
                        <c:v>9.8398357289527727</c:v>
                      </c:pt>
                      <c:pt idx="13">
                        <c:v>9.8398357289527727</c:v>
                      </c:pt>
                      <c:pt idx="14">
                        <c:v>7.9178644763860371</c:v>
                      </c:pt>
                      <c:pt idx="15">
                        <c:v>12.142368240930869</c:v>
                      </c:pt>
                      <c:pt idx="16">
                        <c:v>10.376454483230663</c:v>
                      </c:pt>
                      <c:pt idx="17">
                        <c:v>10.548939082819984</c:v>
                      </c:pt>
                      <c:pt idx="18">
                        <c:v>7.961670088980151</c:v>
                      </c:pt>
                      <c:pt idx="19">
                        <c:v>15.523613963039013</c:v>
                      </c:pt>
                      <c:pt idx="20">
                        <c:v>3.0006844626967832</c:v>
                      </c:pt>
                    </c:numCache>
                  </c:numRef>
                </c:val>
                <c:extLst>
                  <c:ext xmlns:c16="http://schemas.microsoft.com/office/drawing/2014/chart" uri="{C3380CC4-5D6E-409C-BE32-E72D297353CC}">
                    <c16:uniqueId val="{00000005-3D27-42FA-9CB4-C646F8E8431C}"/>
                  </c:ext>
                </c:extLst>
              </c15:ser>
            </c15:filteredBarSeries>
          </c:ext>
        </c:extLst>
      </c:barChart>
      <c:catAx>
        <c:axId val="977983256"/>
        <c:scaling>
          <c:orientation val="minMax"/>
        </c:scaling>
        <c:delete val="0"/>
        <c:axPos val="l"/>
        <c:title>
          <c:tx>
            <c:rich>
              <a:bodyPr rot="5400000" spcFirstLastPara="1" vertOverflow="ellipsis" wrap="square" anchor="ctr" anchorCtr="1"/>
              <a:lstStyle/>
              <a:p>
                <a:pPr>
                  <a:defRPr sz="1600" b="1" i="0" u="none" strike="noStrike" kern="1200" baseline="0">
                    <a:solidFill>
                      <a:sysClr val="windowText" lastClr="000000"/>
                    </a:solidFill>
                    <a:latin typeface="+mn-lt"/>
                    <a:ea typeface="+mn-ea"/>
                    <a:cs typeface="+mn-cs"/>
                  </a:defRPr>
                </a:pPr>
                <a:r>
                  <a:rPr lang="en-US" sz="1600" b="1">
                    <a:solidFill>
                      <a:sysClr val="windowText" lastClr="000000"/>
                    </a:solidFill>
                  </a:rPr>
                  <a:t>Patents &amp; Exclusivities</a:t>
                </a:r>
              </a:p>
            </c:rich>
          </c:tx>
          <c:layout>
            <c:manualLayout>
              <c:xMode val="edge"/>
              <c:yMode val="edge"/>
              <c:x val="3.4499048016426981E-3"/>
              <c:y val="0.42095147408899469"/>
            </c:manualLayout>
          </c:layout>
          <c:overlay val="0"/>
          <c:spPr>
            <a:noFill/>
            <a:ln>
              <a:noFill/>
            </a:ln>
            <a:effectLst/>
          </c:spPr>
          <c:txPr>
            <a:bodyPr rot="5400000" spcFirstLastPara="1" vertOverflow="ellipsis" wrap="square" anchor="ctr" anchorCtr="1"/>
            <a:lstStyle/>
            <a:p>
              <a:pPr>
                <a:defRPr sz="1600" b="1" i="0" u="none" strike="noStrike" kern="1200" baseline="0">
                  <a:solidFill>
                    <a:sysClr val="windowText" lastClr="000000"/>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crossAx val="977978664"/>
        <c:crosses val="autoZero"/>
        <c:auto val="1"/>
        <c:lblAlgn val="ctr"/>
        <c:lblOffset val="100"/>
        <c:noMultiLvlLbl val="0"/>
      </c:catAx>
      <c:valAx>
        <c:axId val="977978664"/>
        <c:scaling>
          <c:orientation val="minMax"/>
          <c:max val="4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r>
                  <a:rPr lang="en-US" sz="1600" b="1">
                    <a:solidFill>
                      <a:sysClr val="windowText" lastClr="000000"/>
                    </a:solidFill>
                  </a:rPr>
                  <a:t>Years</a:t>
                </a:r>
              </a:p>
            </c:rich>
          </c:tx>
          <c:layout>
            <c:manualLayout>
              <c:xMode val="edge"/>
              <c:yMode val="edge"/>
              <c:x val="0.12883601570222813"/>
              <c:y val="0.89805182201062073"/>
            </c:manualLayout>
          </c:layout>
          <c:overlay val="0"/>
          <c:spPr>
            <a:noFill/>
            <a:ln>
              <a:noFill/>
            </a:ln>
            <a:effectLst/>
          </c:spPr>
          <c:txPr>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crossAx val="977983256"/>
        <c:crosses val="autoZero"/>
        <c:crossBetween val="between"/>
        <c:majorUnit val="5"/>
      </c:valAx>
      <c:spPr>
        <a:noFill/>
        <a:ln>
          <a:noFill/>
        </a:ln>
        <a:effectLst/>
      </c:spPr>
    </c:plotArea>
    <c:legend>
      <c:legendPos val="b"/>
      <c:legendEntry>
        <c:idx val="0"/>
        <c:delete val="1"/>
      </c:legendEntry>
      <c:legendEntry>
        <c:idx val="1"/>
        <c:delete val="1"/>
      </c:legendEntry>
      <c:layout>
        <c:manualLayout>
          <c:xMode val="edge"/>
          <c:yMode val="edge"/>
          <c:x val="7.8015929867510089E-2"/>
          <c:y val="0.94196813770371723"/>
          <c:w val="0.91868325373651383"/>
          <c:h val="4.8417421714597814E-2"/>
        </c:manualLayout>
      </c:layout>
      <c:overlay val="0"/>
      <c:spPr>
        <a:noFill/>
        <a:ln>
          <a:noFill/>
        </a:ln>
        <a:effectLst/>
      </c:spPr>
      <c:txPr>
        <a:bodyPr rot="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19050" cap="flat" cmpd="sng" algn="ctr">
      <a:solidFill>
        <a:schemeClr val="tx1"/>
      </a:solid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889000</xdr:colOff>
      <xdr:row>24</xdr:row>
      <xdr:rowOff>88900</xdr:rowOff>
    </xdr:from>
    <xdr:to>
      <xdr:col>14</xdr:col>
      <xdr:colOff>167366</xdr:colOff>
      <xdr:row>81</xdr:row>
      <xdr:rowOff>152400</xdr:rowOff>
    </xdr:to>
    <xdr:graphicFrame macro="">
      <xdr:nvGraphicFramePr>
        <xdr:cNvPr id="2" name="Chart 1" descr="KALETRA tablet was approved on October 28, 2005. A generic version of KALETRA tablet was launched on June 7, 2021, prior to expiration of the latest expiring patents in April 2029. Thus, the NDA applicant enjoyed 16 years of market exclusivity (from the date of FDA approval until the date of generic launch).&#10;USPTO identified 19 patents and one three-year NCI exclusivity for a new dosing regimen (D-124) listed in the Orange Book between 2005 and 2018. Of the 19 patents, at least three patents claimed a pharmaceutical composition, one of which was granted patent term extension under 35 USC 156 (U.S. Patent No. 5,886,036), six patents claimed a specific dosage form or formulation, and nine patents claimed a method of treatment.  One listed patent covers a transgenic mouse. In 2015, one patent that had been previously listed in the Orange Book was reexamined by the USPTO and all claims were canceled. Because the patent was listed in the Orange Book during the period covered by this report, it is included in the bar chart even though it would have been subsequently removed from the Orange Book.&#10;" title="KALETRA (lopinavir/ritonavir; NDA 21906)">
          <a:extLst>
            <a:ext uri="{FF2B5EF4-FFF2-40B4-BE49-F238E27FC236}">
              <a16:creationId xmlns:a16="http://schemas.microsoft.com/office/drawing/2014/main" id="{212102B6-F8CF-4B65-996A-E5BE4FC6BC7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0.10549</cdr:x>
      <cdr:y>0.9093</cdr:y>
    </cdr:from>
    <cdr:to>
      <cdr:x>0.9976</cdr:x>
      <cdr:y>0.94548</cdr:y>
    </cdr:to>
    <cdr:sp macro="" textlink="">
      <cdr:nvSpPr>
        <cdr:cNvPr id="2" name="TextBox 1">
          <a:extLst xmlns:a="http://schemas.openxmlformats.org/drawingml/2006/main">
            <a:ext uri="{FF2B5EF4-FFF2-40B4-BE49-F238E27FC236}">
              <a16:creationId xmlns:a16="http://schemas.microsoft.com/office/drawing/2014/main" id="{5A5140F4-1933-4969-963F-80C4A27CD398}"/>
            </a:ext>
          </a:extLst>
        </cdr:cNvPr>
        <cdr:cNvSpPr txBox="1"/>
      </cdr:nvSpPr>
      <cdr:spPr>
        <a:xfrm xmlns:a="http://schemas.openxmlformats.org/drawingml/2006/main">
          <a:off x="2330017" y="9931399"/>
          <a:ext cx="19704483" cy="39513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400" b="1" baseline="0"/>
            <a:t>                         5</a:t>
          </a:r>
          <a:r>
            <a:rPr lang="en-US" sz="1400" b="1"/>
            <a:t>/23/1989</a:t>
          </a:r>
          <a:r>
            <a:rPr lang="en-US" sz="1400" b="1" baseline="0"/>
            <a:t>                                    5/23/1994                                     5</a:t>
          </a:r>
          <a:r>
            <a:rPr lang="en-US" sz="1400" b="1"/>
            <a:t>/23/1999</a:t>
          </a:r>
          <a:r>
            <a:rPr lang="en-US" sz="1400" b="1" baseline="0"/>
            <a:t>                                    5</a:t>
          </a:r>
          <a:r>
            <a:rPr lang="en-US" sz="1400" b="1"/>
            <a:t>/23/2004</a:t>
          </a:r>
          <a:r>
            <a:rPr lang="en-US" sz="1400" b="1" baseline="0"/>
            <a:t>                                    5</a:t>
          </a:r>
          <a:r>
            <a:rPr lang="en-US" sz="1400" b="1"/>
            <a:t>/23/2009</a:t>
          </a:r>
          <a:r>
            <a:rPr lang="en-US" sz="1400" b="1" baseline="0"/>
            <a:t>                                     5/23/2014                                     5/23/2019                                   5/23/2024                               5/23/2029           	        	                            </a:t>
          </a:r>
          <a:endParaRPr lang="en-US" sz="1400" b="1"/>
        </a:p>
      </cdr:txBody>
    </cdr:sp>
  </cdr:relSizeAnchor>
  <cdr:relSizeAnchor xmlns:cdr="http://schemas.openxmlformats.org/drawingml/2006/chartDrawing">
    <cdr:from>
      <cdr:x>0.05019</cdr:x>
      <cdr:y>0.43338</cdr:y>
    </cdr:from>
    <cdr:to>
      <cdr:x>0.19857</cdr:x>
      <cdr:y>0.49907</cdr:y>
    </cdr:to>
    <cdr:sp macro="" textlink="">
      <cdr:nvSpPr>
        <cdr:cNvPr id="4" name="TextBox 3">
          <a:extLst xmlns:a="http://schemas.openxmlformats.org/drawingml/2006/main">
            <a:ext uri="{FF2B5EF4-FFF2-40B4-BE49-F238E27FC236}">
              <a16:creationId xmlns:a16="http://schemas.microsoft.com/office/drawing/2014/main" id="{FAF41303-178A-4374-91BF-732892203C86}"/>
            </a:ext>
          </a:extLst>
        </cdr:cNvPr>
        <cdr:cNvSpPr txBox="1"/>
      </cdr:nvSpPr>
      <cdr:spPr>
        <a:xfrm xmlns:a="http://schemas.openxmlformats.org/drawingml/2006/main">
          <a:off x="1031079" y="4524296"/>
          <a:ext cx="3048000" cy="6858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0.01458</cdr:x>
      <cdr:y>0.04288</cdr:y>
    </cdr:from>
    <cdr:to>
      <cdr:x>0.02932</cdr:x>
      <cdr:y>0.08954</cdr:y>
    </cdr:to>
    <cdr:sp macro="" textlink="">
      <cdr:nvSpPr>
        <cdr:cNvPr id="3" name="TextBox 2">
          <a:extLst xmlns:a="http://schemas.openxmlformats.org/drawingml/2006/main">
            <a:ext uri="{FF2B5EF4-FFF2-40B4-BE49-F238E27FC236}">
              <a16:creationId xmlns:a16="http://schemas.microsoft.com/office/drawing/2014/main" id="{DEBA0F2E-2654-4820-9DE5-C7DEF5EA6CF0}"/>
            </a:ext>
          </a:extLst>
        </cdr:cNvPr>
        <cdr:cNvSpPr txBox="1"/>
      </cdr:nvSpPr>
      <cdr:spPr>
        <a:xfrm xmlns:a="http://schemas.openxmlformats.org/drawingml/2006/main" rot="5400000">
          <a:off x="230094" y="560298"/>
          <a:ext cx="509616" cy="32559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400" b="1"/>
            <a:t>FDA</a:t>
          </a:r>
        </a:p>
      </cdr:txBody>
    </cdr:sp>
  </cdr:relSizeAnchor>
  <cdr:relSizeAnchor xmlns:cdr="http://schemas.openxmlformats.org/drawingml/2006/chartDrawing">
    <cdr:from>
      <cdr:x>0.43066</cdr:x>
      <cdr:y>0.04186</cdr:y>
    </cdr:from>
    <cdr:to>
      <cdr:x>0.50324</cdr:x>
      <cdr:y>0.09535</cdr:y>
    </cdr:to>
    <cdr:sp macro="" textlink="">
      <cdr:nvSpPr>
        <cdr:cNvPr id="6" name="TextBox 5">
          <a:extLst xmlns:a="http://schemas.openxmlformats.org/drawingml/2006/main">
            <a:ext uri="{FF2B5EF4-FFF2-40B4-BE49-F238E27FC236}">
              <a16:creationId xmlns:a16="http://schemas.microsoft.com/office/drawing/2014/main" id="{D657F61D-E161-4756-BC29-CAC9DEA18DD4}"/>
            </a:ext>
          </a:extLst>
        </cdr:cNvPr>
        <cdr:cNvSpPr txBox="1"/>
      </cdr:nvSpPr>
      <cdr:spPr>
        <a:xfrm xmlns:a="http://schemas.openxmlformats.org/drawingml/2006/main">
          <a:off x="9512300" y="457200"/>
          <a:ext cx="1603058" cy="584200"/>
        </a:xfrm>
        <a:prstGeom xmlns:a="http://schemas.openxmlformats.org/drawingml/2006/main" prst="rect">
          <a:avLst/>
        </a:prstGeom>
        <a:noFill xmlns:a="http://schemas.openxmlformats.org/drawingml/2006/main"/>
        <a:ln xmlns:a="http://schemas.openxmlformats.org/drawingml/2006/main" w="28575" cmpd="sng">
          <a:solidFill>
            <a:srgbClr val="00B050"/>
          </a:solidFill>
          <a:prstDash val="sysDot"/>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800" b="1">
              <a:solidFill>
                <a:srgbClr val="00B050"/>
              </a:solidFill>
            </a:rPr>
            <a:t>FDA Approval</a:t>
          </a:r>
        </a:p>
        <a:p xmlns:a="http://schemas.openxmlformats.org/drawingml/2006/main">
          <a:pPr algn="ctr"/>
          <a:r>
            <a:rPr lang="en-US" sz="1800" b="1">
              <a:solidFill>
                <a:srgbClr val="00B050"/>
              </a:solidFill>
            </a:rPr>
            <a:t>10/28/2005</a:t>
          </a:r>
        </a:p>
      </cdr:txBody>
    </cdr:sp>
  </cdr:relSizeAnchor>
  <cdr:relSizeAnchor xmlns:cdr="http://schemas.openxmlformats.org/drawingml/2006/chartDrawing">
    <cdr:from>
      <cdr:x>0.50254</cdr:x>
      <cdr:y>0.09651</cdr:y>
    </cdr:from>
    <cdr:to>
      <cdr:x>0.50254</cdr:x>
      <cdr:y>0.87907</cdr:y>
    </cdr:to>
    <cdr:cxnSp macro="">
      <cdr:nvCxnSpPr>
        <cdr:cNvPr id="8" name="Straight Connector 7">
          <a:extLst xmlns:a="http://schemas.openxmlformats.org/drawingml/2006/main">
            <a:ext uri="{FF2B5EF4-FFF2-40B4-BE49-F238E27FC236}">
              <a16:creationId xmlns:a16="http://schemas.microsoft.com/office/drawing/2014/main" id="{AD7BCC37-5C32-44E8-ACB5-BFF6A946354F}"/>
            </a:ext>
          </a:extLst>
        </cdr:cNvPr>
        <cdr:cNvCxnSpPr/>
      </cdr:nvCxnSpPr>
      <cdr:spPr>
        <a:xfrm xmlns:a="http://schemas.openxmlformats.org/drawingml/2006/main">
          <a:off x="11099800" y="1054100"/>
          <a:ext cx="0" cy="8547100"/>
        </a:xfrm>
        <a:prstGeom xmlns:a="http://schemas.openxmlformats.org/drawingml/2006/main" prst="line">
          <a:avLst/>
        </a:prstGeom>
        <a:ln xmlns:a="http://schemas.openxmlformats.org/drawingml/2006/main" w="28575">
          <a:solidFill>
            <a:srgbClr val="00B050"/>
          </a:solidFill>
          <a:prstDash val="sysDot"/>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0.7377</cdr:x>
      <cdr:y>0.04302</cdr:y>
    </cdr:from>
    <cdr:to>
      <cdr:x>0.8205</cdr:x>
      <cdr:y>0.1</cdr:y>
    </cdr:to>
    <cdr:sp macro="" textlink="">
      <cdr:nvSpPr>
        <cdr:cNvPr id="10" name="TextBox 7">
          <a:extLst xmlns:a="http://schemas.openxmlformats.org/drawingml/2006/main">
            <a:ext uri="{FF2B5EF4-FFF2-40B4-BE49-F238E27FC236}">
              <a16:creationId xmlns:a16="http://schemas.microsoft.com/office/drawing/2014/main" id="{9DED849D-FDA4-4FEE-A12B-F719AA59D1F0}"/>
            </a:ext>
          </a:extLst>
        </cdr:cNvPr>
        <cdr:cNvSpPr txBox="1"/>
      </cdr:nvSpPr>
      <cdr:spPr>
        <a:xfrm xmlns:a="http://schemas.openxmlformats.org/drawingml/2006/main">
          <a:off x="16294100" y="469900"/>
          <a:ext cx="1828800" cy="622300"/>
        </a:xfrm>
        <a:prstGeom xmlns:a="http://schemas.openxmlformats.org/drawingml/2006/main" prst="rect">
          <a:avLst/>
        </a:prstGeom>
        <a:noFill xmlns:a="http://schemas.openxmlformats.org/drawingml/2006/main"/>
        <a:ln xmlns:a="http://schemas.openxmlformats.org/drawingml/2006/main" w="28575" cmpd="sng">
          <a:solidFill>
            <a:srgbClr val="7030A0"/>
          </a:solidFill>
          <a:prstDash val="sysDot"/>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800" b="1">
              <a:solidFill>
                <a:srgbClr val="7030A0"/>
              </a:solidFill>
            </a:rPr>
            <a:t>Generic Launch 06/07/2021</a:t>
          </a:r>
        </a:p>
      </cdr:txBody>
    </cdr:sp>
  </cdr:relSizeAnchor>
  <cdr:relSizeAnchor xmlns:cdr="http://schemas.openxmlformats.org/drawingml/2006/chartDrawing">
    <cdr:from>
      <cdr:x>0.8205</cdr:x>
      <cdr:y>0.04302</cdr:y>
    </cdr:from>
    <cdr:to>
      <cdr:x>0.82108</cdr:x>
      <cdr:y>0.88256</cdr:y>
    </cdr:to>
    <cdr:cxnSp macro="">
      <cdr:nvCxnSpPr>
        <cdr:cNvPr id="12" name="Straight Connector 11">
          <a:extLst xmlns:a="http://schemas.openxmlformats.org/drawingml/2006/main">
            <a:ext uri="{FF2B5EF4-FFF2-40B4-BE49-F238E27FC236}">
              <a16:creationId xmlns:a16="http://schemas.microsoft.com/office/drawing/2014/main" id="{9D5A96C6-2D6C-4988-998E-BEFF2C65134A}"/>
            </a:ext>
          </a:extLst>
        </cdr:cNvPr>
        <cdr:cNvCxnSpPr/>
      </cdr:nvCxnSpPr>
      <cdr:spPr>
        <a:xfrm xmlns:a="http://schemas.openxmlformats.org/drawingml/2006/main" flipH="1">
          <a:off x="18122900" y="469900"/>
          <a:ext cx="12700" cy="9169400"/>
        </a:xfrm>
        <a:prstGeom xmlns:a="http://schemas.openxmlformats.org/drawingml/2006/main" prst="line">
          <a:avLst/>
        </a:prstGeom>
        <a:ln xmlns:a="http://schemas.openxmlformats.org/drawingml/2006/main" w="28575">
          <a:solidFill>
            <a:srgbClr val="7030A0"/>
          </a:solidFill>
          <a:prstDash val="sysDot"/>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0.01466</cdr:x>
      <cdr:y>0.07791</cdr:y>
    </cdr:from>
    <cdr:to>
      <cdr:x>0.02904</cdr:x>
      <cdr:y>0.13605</cdr:y>
    </cdr:to>
    <cdr:sp macro="" textlink="">
      <cdr:nvSpPr>
        <cdr:cNvPr id="13" name="TextBox 12">
          <a:extLst xmlns:a="http://schemas.openxmlformats.org/drawingml/2006/main">
            <a:ext uri="{FF2B5EF4-FFF2-40B4-BE49-F238E27FC236}">
              <a16:creationId xmlns:a16="http://schemas.microsoft.com/office/drawing/2014/main" id="{0171A33B-AE17-4807-9373-04095640D563}"/>
            </a:ext>
          </a:extLst>
        </cdr:cNvPr>
        <cdr:cNvSpPr txBox="1"/>
      </cdr:nvSpPr>
      <cdr:spPr>
        <a:xfrm xmlns:a="http://schemas.openxmlformats.org/drawingml/2006/main" rot="5400000">
          <a:off x="165100" y="1009650"/>
          <a:ext cx="635000" cy="317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400" b="1"/>
            <a:t>Other</a:t>
          </a:r>
        </a:p>
      </cdr:txBody>
    </cdr:sp>
  </cdr:relSizeAnchor>
  <cdr:relSizeAnchor xmlns:cdr="http://schemas.openxmlformats.org/drawingml/2006/chartDrawing">
    <cdr:from>
      <cdr:x>0.01265</cdr:x>
      <cdr:y>0.14302</cdr:y>
    </cdr:from>
    <cdr:to>
      <cdr:x>0.02875</cdr:x>
      <cdr:y>0.21977</cdr:y>
    </cdr:to>
    <cdr:sp macro="" textlink="">
      <cdr:nvSpPr>
        <cdr:cNvPr id="14" name="TextBox 13">
          <a:extLst xmlns:a="http://schemas.openxmlformats.org/drawingml/2006/main">
            <a:ext uri="{FF2B5EF4-FFF2-40B4-BE49-F238E27FC236}">
              <a16:creationId xmlns:a16="http://schemas.microsoft.com/office/drawing/2014/main" id="{5213AC2D-F686-4847-A5C2-65C1979C798E}"/>
            </a:ext>
          </a:extLst>
        </cdr:cNvPr>
        <cdr:cNvSpPr txBox="1"/>
      </cdr:nvSpPr>
      <cdr:spPr>
        <a:xfrm xmlns:a="http://schemas.openxmlformats.org/drawingml/2006/main" rot="5400000">
          <a:off x="38100" y="1803400"/>
          <a:ext cx="838200" cy="355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400" b="1"/>
            <a:t>Multiple</a:t>
          </a:r>
        </a:p>
      </cdr:txBody>
    </cdr:sp>
  </cdr:relSizeAnchor>
  <cdr:relSizeAnchor xmlns:cdr="http://schemas.openxmlformats.org/drawingml/2006/chartDrawing">
    <cdr:from>
      <cdr:x>0.01581</cdr:x>
      <cdr:y>0.3407</cdr:y>
    </cdr:from>
    <cdr:to>
      <cdr:x>0.0276</cdr:x>
      <cdr:y>0.41279</cdr:y>
    </cdr:to>
    <cdr:sp macro="" textlink="">
      <cdr:nvSpPr>
        <cdr:cNvPr id="15" name="TextBox 14">
          <a:extLst xmlns:a="http://schemas.openxmlformats.org/drawingml/2006/main">
            <a:ext uri="{FF2B5EF4-FFF2-40B4-BE49-F238E27FC236}">
              <a16:creationId xmlns:a16="http://schemas.microsoft.com/office/drawing/2014/main" id="{E86B3651-707C-45B2-A5D8-495F9D70EC4D}"/>
            </a:ext>
          </a:extLst>
        </cdr:cNvPr>
        <cdr:cNvSpPr txBox="1"/>
      </cdr:nvSpPr>
      <cdr:spPr>
        <a:xfrm xmlns:a="http://schemas.openxmlformats.org/drawingml/2006/main" rot="5400000">
          <a:off x="85725" y="3984625"/>
          <a:ext cx="787400" cy="2603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400" b="1"/>
            <a:t>Method</a:t>
          </a:r>
        </a:p>
      </cdr:txBody>
    </cdr:sp>
  </cdr:relSizeAnchor>
  <cdr:relSizeAnchor xmlns:cdr="http://schemas.openxmlformats.org/drawingml/2006/chartDrawing">
    <cdr:from>
      <cdr:x>0.01092</cdr:x>
      <cdr:y>0.60116</cdr:y>
    </cdr:from>
    <cdr:to>
      <cdr:x>0.02702</cdr:x>
      <cdr:y>0.73605</cdr:y>
    </cdr:to>
    <cdr:sp macro="" textlink="">
      <cdr:nvSpPr>
        <cdr:cNvPr id="16" name="TextBox 15">
          <a:extLst xmlns:a="http://schemas.openxmlformats.org/drawingml/2006/main">
            <a:ext uri="{FF2B5EF4-FFF2-40B4-BE49-F238E27FC236}">
              <a16:creationId xmlns:a16="http://schemas.microsoft.com/office/drawing/2014/main" id="{55BDA4D7-4562-4F77-9BC8-97266366691C}"/>
            </a:ext>
          </a:extLst>
        </cdr:cNvPr>
        <cdr:cNvSpPr txBox="1"/>
      </cdr:nvSpPr>
      <cdr:spPr>
        <a:xfrm xmlns:a="http://schemas.openxmlformats.org/drawingml/2006/main" rot="5400000">
          <a:off x="-317500" y="7124700"/>
          <a:ext cx="1473200" cy="355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400" b="1">
              <a:solidFill>
                <a:sysClr val="windowText" lastClr="000000"/>
              </a:solidFill>
            </a:rPr>
            <a:t>Compound, etc.</a:t>
          </a:r>
        </a:p>
      </cdr:txBody>
    </cdr:sp>
  </cdr:relSizeAnchor>
  <cdr:relSizeAnchor xmlns:cdr="http://schemas.openxmlformats.org/drawingml/2006/chartDrawing">
    <cdr:from>
      <cdr:x>0.01322</cdr:x>
      <cdr:y>0.04535</cdr:y>
    </cdr:from>
    <cdr:to>
      <cdr:x>0.16675</cdr:x>
      <cdr:y>0.04651</cdr:y>
    </cdr:to>
    <cdr:cxnSp macro="">
      <cdr:nvCxnSpPr>
        <cdr:cNvPr id="18" name="Straight Connector 17">
          <a:extLst xmlns:a="http://schemas.openxmlformats.org/drawingml/2006/main">
            <a:ext uri="{FF2B5EF4-FFF2-40B4-BE49-F238E27FC236}">
              <a16:creationId xmlns:a16="http://schemas.microsoft.com/office/drawing/2014/main" id="{3F618628-C53C-4D39-9914-583DED6C017A}"/>
            </a:ext>
          </a:extLst>
        </cdr:cNvPr>
        <cdr:cNvCxnSpPr/>
      </cdr:nvCxnSpPr>
      <cdr:spPr>
        <a:xfrm xmlns:a="http://schemas.openxmlformats.org/drawingml/2006/main" flipH="1" flipV="1">
          <a:off x="292100" y="495300"/>
          <a:ext cx="3390900" cy="12700"/>
        </a:xfrm>
        <a:prstGeom xmlns:a="http://schemas.openxmlformats.org/drawingml/2006/main" prst="line">
          <a:avLst/>
        </a:prstGeom>
      </cdr:spPr>
      <cdr:style>
        <a:lnRef xmlns:a="http://schemas.openxmlformats.org/drawingml/2006/main" idx="1">
          <a:schemeClr val="accent3"/>
        </a:lnRef>
        <a:fillRef xmlns:a="http://schemas.openxmlformats.org/drawingml/2006/main" idx="0">
          <a:schemeClr val="accent3"/>
        </a:fillRef>
        <a:effectRef xmlns:a="http://schemas.openxmlformats.org/drawingml/2006/main" idx="0">
          <a:schemeClr val="accent3"/>
        </a:effectRef>
        <a:fontRef xmlns:a="http://schemas.openxmlformats.org/drawingml/2006/main" idx="minor">
          <a:schemeClr val="tx1"/>
        </a:fontRef>
      </cdr:style>
    </cdr:cxnSp>
  </cdr:relSizeAnchor>
  <cdr:relSizeAnchor xmlns:cdr="http://schemas.openxmlformats.org/drawingml/2006/chartDrawing">
    <cdr:from>
      <cdr:x>0.01265</cdr:x>
      <cdr:y>0.08605</cdr:y>
    </cdr:from>
    <cdr:to>
      <cdr:x>0.16675</cdr:x>
      <cdr:y>0.08721</cdr:y>
    </cdr:to>
    <cdr:cxnSp macro="">
      <cdr:nvCxnSpPr>
        <cdr:cNvPr id="20" name="Straight Connector 19">
          <a:extLst xmlns:a="http://schemas.openxmlformats.org/drawingml/2006/main">
            <a:ext uri="{FF2B5EF4-FFF2-40B4-BE49-F238E27FC236}">
              <a16:creationId xmlns:a16="http://schemas.microsoft.com/office/drawing/2014/main" id="{6412F7FE-B5F4-447F-8E2E-34FE183C6EA9}"/>
            </a:ext>
          </a:extLst>
        </cdr:cNvPr>
        <cdr:cNvCxnSpPr/>
      </cdr:nvCxnSpPr>
      <cdr:spPr>
        <a:xfrm xmlns:a="http://schemas.openxmlformats.org/drawingml/2006/main" flipH="1" flipV="1">
          <a:off x="279400" y="939800"/>
          <a:ext cx="3403600" cy="12700"/>
        </a:xfrm>
        <a:prstGeom xmlns:a="http://schemas.openxmlformats.org/drawingml/2006/main" prst="line">
          <a:avLst/>
        </a:prstGeom>
      </cdr:spPr>
      <cdr:style>
        <a:lnRef xmlns:a="http://schemas.openxmlformats.org/drawingml/2006/main" idx="1">
          <a:schemeClr val="accent3"/>
        </a:lnRef>
        <a:fillRef xmlns:a="http://schemas.openxmlformats.org/drawingml/2006/main" idx="0">
          <a:schemeClr val="accent3"/>
        </a:fillRef>
        <a:effectRef xmlns:a="http://schemas.openxmlformats.org/drawingml/2006/main" idx="0">
          <a:schemeClr val="accent3"/>
        </a:effectRef>
        <a:fontRef xmlns:a="http://schemas.openxmlformats.org/drawingml/2006/main" idx="minor">
          <a:schemeClr val="tx1"/>
        </a:fontRef>
      </cdr:style>
    </cdr:cxnSp>
  </cdr:relSizeAnchor>
  <cdr:relSizeAnchor xmlns:cdr="http://schemas.openxmlformats.org/drawingml/2006/chartDrawing">
    <cdr:from>
      <cdr:x>0.01207</cdr:x>
      <cdr:y>0.12558</cdr:y>
    </cdr:from>
    <cdr:to>
      <cdr:x>0.16675</cdr:x>
      <cdr:y>0.12674</cdr:y>
    </cdr:to>
    <cdr:cxnSp macro="">
      <cdr:nvCxnSpPr>
        <cdr:cNvPr id="23" name="Straight Connector 22">
          <a:extLst xmlns:a="http://schemas.openxmlformats.org/drawingml/2006/main">
            <a:ext uri="{FF2B5EF4-FFF2-40B4-BE49-F238E27FC236}">
              <a16:creationId xmlns:a16="http://schemas.microsoft.com/office/drawing/2014/main" id="{A62046D5-3244-45CE-A6EF-6780970CDC72}"/>
            </a:ext>
          </a:extLst>
        </cdr:cNvPr>
        <cdr:cNvCxnSpPr/>
      </cdr:nvCxnSpPr>
      <cdr:spPr>
        <a:xfrm xmlns:a="http://schemas.openxmlformats.org/drawingml/2006/main" flipH="1" flipV="1">
          <a:off x="266700" y="1371600"/>
          <a:ext cx="3416300" cy="12700"/>
        </a:xfrm>
        <a:prstGeom xmlns:a="http://schemas.openxmlformats.org/drawingml/2006/main" prst="line">
          <a:avLst/>
        </a:prstGeom>
      </cdr:spPr>
      <cdr:style>
        <a:lnRef xmlns:a="http://schemas.openxmlformats.org/drawingml/2006/main" idx="1">
          <a:schemeClr val="accent3"/>
        </a:lnRef>
        <a:fillRef xmlns:a="http://schemas.openxmlformats.org/drawingml/2006/main" idx="0">
          <a:schemeClr val="accent3"/>
        </a:fillRef>
        <a:effectRef xmlns:a="http://schemas.openxmlformats.org/drawingml/2006/main" idx="0">
          <a:schemeClr val="accent3"/>
        </a:effectRef>
        <a:fontRef xmlns:a="http://schemas.openxmlformats.org/drawingml/2006/main" idx="minor">
          <a:schemeClr val="tx1"/>
        </a:fontRef>
      </cdr:style>
    </cdr:cxnSp>
  </cdr:relSizeAnchor>
  <cdr:relSizeAnchor xmlns:cdr="http://schemas.openxmlformats.org/drawingml/2006/chartDrawing">
    <cdr:from>
      <cdr:x>0.01092</cdr:x>
      <cdr:y>0.24419</cdr:y>
    </cdr:from>
    <cdr:to>
      <cdr:x>0.16617</cdr:x>
      <cdr:y>0.24419</cdr:y>
    </cdr:to>
    <cdr:cxnSp macro="">
      <cdr:nvCxnSpPr>
        <cdr:cNvPr id="25" name="Straight Connector 24">
          <a:extLst xmlns:a="http://schemas.openxmlformats.org/drawingml/2006/main">
            <a:ext uri="{FF2B5EF4-FFF2-40B4-BE49-F238E27FC236}">
              <a16:creationId xmlns:a16="http://schemas.microsoft.com/office/drawing/2014/main" id="{8C7EA208-AED0-4F7F-8E85-ADF55530B45E}"/>
            </a:ext>
          </a:extLst>
        </cdr:cNvPr>
        <cdr:cNvCxnSpPr/>
      </cdr:nvCxnSpPr>
      <cdr:spPr>
        <a:xfrm xmlns:a="http://schemas.openxmlformats.org/drawingml/2006/main" flipH="1">
          <a:off x="241300" y="2667000"/>
          <a:ext cx="3429000" cy="0"/>
        </a:xfrm>
        <a:prstGeom xmlns:a="http://schemas.openxmlformats.org/drawingml/2006/main" prst="line">
          <a:avLst/>
        </a:prstGeom>
      </cdr:spPr>
      <cdr:style>
        <a:lnRef xmlns:a="http://schemas.openxmlformats.org/drawingml/2006/main" idx="1">
          <a:schemeClr val="accent3"/>
        </a:lnRef>
        <a:fillRef xmlns:a="http://schemas.openxmlformats.org/drawingml/2006/main" idx="0">
          <a:schemeClr val="accent3"/>
        </a:fillRef>
        <a:effectRef xmlns:a="http://schemas.openxmlformats.org/drawingml/2006/main" idx="0">
          <a:schemeClr val="accent3"/>
        </a:effectRef>
        <a:fontRef xmlns:a="http://schemas.openxmlformats.org/drawingml/2006/main" idx="minor">
          <a:schemeClr val="tx1"/>
        </a:fontRef>
      </cdr:style>
    </cdr:cxnSp>
  </cdr:relSizeAnchor>
  <cdr:relSizeAnchor xmlns:cdr="http://schemas.openxmlformats.org/drawingml/2006/chartDrawing">
    <cdr:from>
      <cdr:x>0.01495</cdr:x>
      <cdr:y>0.48256</cdr:y>
    </cdr:from>
    <cdr:to>
      <cdr:x>0.16675</cdr:x>
      <cdr:y>0.48372</cdr:y>
    </cdr:to>
    <cdr:cxnSp macro="">
      <cdr:nvCxnSpPr>
        <cdr:cNvPr id="28" name="Straight Connector 27">
          <a:extLst xmlns:a="http://schemas.openxmlformats.org/drawingml/2006/main">
            <a:ext uri="{FF2B5EF4-FFF2-40B4-BE49-F238E27FC236}">
              <a16:creationId xmlns:a16="http://schemas.microsoft.com/office/drawing/2014/main" id="{C50112F6-91BA-400D-9451-2021C0820EB2}"/>
            </a:ext>
          </a:extLst>
        </cdr:cNvPr>
        <cdr:cNvCxnSpPr/>
      </cdr:nvCxnSpPr>
      <cdr:spPr>
        <a:xfrm xmlns:a="http://schemas.openxmlformats.org/drawingml/2006/main" flipH="1" flipV="1">
          <a:off x="330200" y="5270500"/>
          <a:ext cx="3352800" cy="12700"/>
        </a:xfrm>
        <a:prstGeom xmlns:a="http://schemas.openxmlformats.org/drawingml/2006/main" prst="line">
          <a:avLst/>
        </a:prstGeom>
      </cdr:spPr>
      <cdr:style>
        <a:lnRef xmlns:a="http://schemas.openxmlformats.org/drawingml/2006/main" idx="1">
          <a:schemeClr val="accent3"/>
        </a:lnRef>
        <a:fillRef xmlns:a="http://schemas.openxmlformats.org/drawingml/2006/main" idx="0">
          <a:schemeClr val="accent3"/>
        </a:fillRef>
        <a:effectRef xmlns:a="http://schemas.openxmlformats.org/drawingml/2006/main" idx="0">
          <a:schemeClr val="accent3"/>
        </a:effectRef>
        <a:fontRef xmlns:a="http://schemas.openxmlformats.org/drawingml/2006/main" idx="minor">
          <a:schemeClr val="tx1"/>
        </a:fontRef>
      </cdr:style>
    </cdr:cxnSp>
  </cdr:relSizeAnchor>
  <cdr:relSizeAnchor xmlns:cdr="http://schemas.openxmlformats.org/drawingml/2006/chartDrawing">
    <cdr:from>
      <cdr:x>0.01667</cdr:x>
      <cdr:y>0.88488</cdr:y>
    </cdr:from>
    <cdr:to>
      <cdr:x>0.16732</cdr:x>
      <cdr:y>0.88488</cdr:y>
    </cdr:to>
    <cdr:cxnSp macro="">
      <cdr:nvCxnSpPr>
        <cdr:cNvPr id="30" name="Straight Connector 29">
          <a:extLst xmlns:a="http://schemas.openxmlformats.org/drawingml/2006/main">
            <a:ext uri="{FF2B5EF4-FFF2-40B4-BE49-F238E27FC236}">
              <a16:creationId xmlns:a16="http://schemas.microsoft.com/office/drawing/2014/main" id="{A19654DB-A8F2-4FA5-BCB0-62836DF44714}"/>
            </a:ext>
          </a:extLst>
        </cdr:cNvPr>
        <cdr:cNvCxnSpPr/>
      </cdr:nvCxnSpPr>
      <cdr:spPr>
        <a:xfrm xmlns:a="http://schemas.openxmlformats.org/drawingml/2006/main" flipH="1">
          <a:off x="368300" y="9664700"/>
          <a:ext cx="3327400" cy="0"/>
        </a:xfrm>
        <a:prstGeom xmlns:a="http://schemas.openxmlformats.org/drawingml/2006/main" prst="line">
          <a:avLst/>
        </a:prstGeom>
      </cdr:spPr>
      <cdr:style>
        <a:lnRef xmlns:a="http://schemas.openxmlformats.org/drawingml/2006/main" idx="1">
          <a:schemeClr val="accent3"/>
        </a:lnRef>
        <a:fillRef xmlns:a="http://schemas.openxmlformats.org/drawingml/2006/main" idx="0">
          <a:schemeClr val="accent3"/>
        </a:fillRef>
        <a:effectRef xmlns:a="http://schemas.openxmlformats.org/drawingml/2006/main" idx="0">
          <a:schemeClr val="accent3"/>
        </a:effectRef>
        <a:fontRef xmlns:a="http://schemas.openxmlformats.org/drawingml/2006/main" idx="minor">
          <a:schemeClr val="tx1"/>
        </a:fontRef>
      </cdr:style>
    </cdr:cxn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0E1496-2A4A-462A-A6E1-89B5560D75BE}">
  <dimension ref="A1:DU23"/>
  <sheetViews>
    <sheetView topLeftCell="A4" workbookViewId="0">
      <pane xSplit="1" topLeftCell="P1" activePane="topRight" state="frozen"/>
      <selection pane="topRight" activeCell="X16" sqref="X16"/>
    </sheetView>
  </sheetViews>
  <sheetFormatPr defaultRowHeight="14.4" x14ac:dyDescent="0.3"/>
  <cols>
    <col min="1" max="1" width="26" style="2" bestFit="1" customWidth="1"/>
    <col min="2" max="2" width="12" customWidth="1"/>
    <col min="3" max="3" width="13.6640625" style="1" customWidth="1"/>
    <col min="4" max="4" width="27" customWidth="1"/>
    <col min="5" max="5" width="14.88671875" style="1" customWidth="1"/>
    <col min="6" max="6" width="24.6640625" customWidth="1"/>
    <col min="7" max="7" width="16" style="1" customWidth="1"/>
    <col min="8" max="8" width="25.33203125" customWidth="1"/>
    <col min="9" max="9" width="14.33203125" style="1" customWidth="1"/>
    <col min="10" max="10" width="16.6640625" customWidth="1"/>
    <col min="11" max="11" width="20.5546875" customWidth="1"/>
    <col min="12" max="12" width="29.5546875" customWidth="1"/>
    <col min="13" max="13" width="30.44140625" customWidth="1"/>
    <col min="14" max="14" width="14.6640625" customWidth="1"/>
    <col min="15" max="15" width="18" customWidth="1"/>
    <col min="16" max="18" width="21.109375" customWidth="1"/>
    <col min="19" max="20" width="21.109375" style="5" customWidth="1"/>
    <col min="21" max="22" width="21.88671875" style="5" customWidth="1"/>
    <col min="23" max="23" width="27" style="5" customWidth="1"/>
    <col min="24" max="24" width="10.5546875" bestFit="1" customWidth="1"/>
  </cols>
  <sheetData>
    <row r="1" spans="1:125" s="24" customFormat="1" ht="133.5" customHeight="1" x14ac:dyDescent="0.3">
      <c r="A1" s="27" t="s">
        <v>0</v>
      </c>
      <c r="B1" s="19" t="s">
        <v>1</v>
      </c>
      <c r="C1" s="19" t="s">
        <v>2</v>
      </c>
      <c r="D1" s="19" t="s">
        <v>3</v>
      </c>
      <c r="E1" s="19" t="s">
        <v>4</v>
      </c>
      <c r="F1" s="20" t="s">
        <v>5</v>
      </c>
      <c r="G1" s="26" t="s">
        <v>6</v>
      </c>
      <c r="H1" s="21" t="s">
        <v>7</v>
      </c>
      <c r="I1" s="19" t="s">
        <v>8</v>
      </c>
      <c r="J1" s="19" t="s">
        <v>9</v>
      </c>
      <c r="K1" s="35" t="s">
        <v>10</v>
      </c>
      <c r="L1" s="19" t="s">
        <v>11</v>
      </c>
      <c r="M1" s="36" t="s">
        <v>12</v>
      </c>
      <c r="N1" s="22" t="s">
        <v>13</v>
      </c>
      <c r="O1" s="19" t="s">
        <v>14</v>
      </c>
      <c r="P1" s="7" t="s">
        <v>15</v>
      </c>
      <c r="Q1" s="19" t="s">
        <v>16</v>
      </c>
      <c r="R1" s="19" t="s">
        <v>17</v>
      </c>
      <c r="S1" s="31" t="s">
        <v>18</v>
      </c>
      <c r="T1" s="31" t="s">
        <v>19</v>
      </c>
      <c r="U1" s="32" t="s">
        <v>20</v>
      </c>
      <c r="V1" s="31" t="s">
        <v>21</v>
      </c>
      <c r="W1" s="23" t="s">
        <v>22</v>
      </c>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row>
    <row r="2" spans="1:125" s="24" customFormat="1" ht="89.4" customHeight="1" x14ac:dyDescent="0.3">
      <c r="A2" s="55" t="s">
        <v>23</v>
      </c>
      <c r="B2" s="55" t="s">
        <v>24</v>
      </c>
      <c r="C2" s="56" t="s">
        <v>24</v>
      </c>
      <c r="D2" s="56" t="s">
        <v>25</v>
      </c>
      <c r="E2" s="56" t="s">
        <v>24</v>
      </c>
      <c r="F2" s="56" t="s">
        <v>26</v>
      </c>
      <c r="G2" s="56" t="s">
        <v>24</v>
      </c>
      <c r="H2" s="56" t="s">
        <v>27</v>
      </c>
      <c r="I2" s="56" t="s">
        <v>28</v>
      </c>
      <c r="J2" s="56" t="s">
        <v>24</v>
      </c>
      <c r="K2" s="57" t="s">
        <v>29</v>
      </c>
      <c r="L2" s="56" t="s">
        <v>30</v>
      </c>
      <c r="M2" s="57" t="s">
        <v>31</v>
      </c>
      <c r="N2" s="56" t="s">
        <v>32</v>
      </c>
      <c r="O2" s="56" t="s">
        <v>33</v>
      </c>
      <c r="P2" s="56" t="s">
        <v>23</v>
      </c>
      <c r="Q2" s="56" t="s">
        <v>34</v>
      </c>
      <c r="R2" s="56" t="s">
        <v>35</v>
      </c>
      <c r="S2" s="58" t="s">
        <v>36</v>
      </c>
      <c r="T2" s="58" t="s">
        <v>37</v>
      </c>
      <c r="U2" s="58" t="s">
        <v>24</v>
      </c>
      <c r="V2" s="58" t="s">
        <v>38</v>
      </c>
      <c r="W2" s="58" t="s">
        <v>38</v>
      </c>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c r="CA2" s="28"/>
      <c r="CB2" s="28"/>
      <c r="CC2" s="28"/>
      <c r="CD2" s="28"/>
      <c r="CE2" s="28"/>
      <c r="CF2" s="28"/>
      <c r="CG2" s="28"/>
      <c r="CH2" s="28"/>
      <c r="CI2" s="28"/>
      <c r="CJ2" s="28"/>
      <c r="CK2" s="28"/>
      <c r="CL2" s="28"/>
      <c r="CM2" s="28"/>
      <c r="CN2" s="28"/>
      <c r="CO2" s="28"/>
      <c r="CP2" s="28"/>
      <c r="CQ2" s="28"/>
      <c r="CR2" s="28"/>
      <c r="CS2" s="28"/>
      <c r="CT2" s="28"/>
      <c r="CU2" s="28"/>
      <c r="CV2" s="28"/>
      <c r="CW2" s="28"/>
      <c r="CX2" s="28"/>
      <c r="CY2" s="28"/>
      <c r="CZ2" s="28"/>
      <c r="DA2" s="28"/>
      <c r="DB2" s="28"/>
      <c r="DC2" s="28"/>
      <c r="DD2" s="28"/>
      <c r="DE2" s="28"/>
      <c r="DF2" s="28"/>
      <c r="DG2" s="28"/>
      <c r="DH2" s="28"/>
      <c r="DI2" s="28"/>
      <c r="DJ2" s="28"/>
      <c r="DK2" s="28"/>
      <c r="DL2" s="28"/>
      <c r="DM2" s="28"/>
      <c r="DN2" s="28"/>
      <c r="DO2" s="28"/>
      <c r="DP2" s="28"/>
      <c r="DQ2" s="28"/>
      <c r="DR2" s="28"/>
      <c r="DS2" s="28"/>
      <c r="DT2" s="28"/>
      <c r="DU2"/>
    </row>
    <row r="3" spans="1:125" s="8" customFormat="1" ht="95.25" customHeight="1" x14ac:dyDescent="0.3">
      <c r="A3" s="59" t="s">
        <v>39</v>
      </c>
      <c r="B3" s="30">
        <v>32651</v>
      </c>
      <c r="C3" s="30">
        <v>32651</v>
      </c>
      <c r="D3" s="43">
        <v>0</v>
      </c>
      <c r="E3" s="30">
        <v>34814</v>
      </c>
      <c r="F3" s="60">
        <f t="shared" ref="F3:F22" si="0">DATEDIF(C3, E3, "D")</f>
        <v>2163</v>
      </c>
      <c r="G3" s="30">
        <v>35276</v>
      </c>
      <c r="H3" s="60">
        <f t="shared" ref="H3:H22" si="1">DATEDIF(E3, G3, "D")</f>
        <v>462</v>
      </c>
      <c r="I3" s="61">
        <f>DATE(YEAR(G3) + 17,MONTH(G3),DAY(G3))</f>
        <v>41485</v>
      </c>
      <c r="J3" s="30">
        <v>38653</v>
      </c>
      <c r="K3" s="62">
        <f t="shared" ref="K3:K22" si="2">IF(J3&lt;G3, 0, IF(Q3&lt;I3, IF(Q3&lt;J3, (Q3-G3), (J3-G3)), IF(I3&lt;J3, (I3-G3), (J3-G3))))</f>
        <v>3377</v>
      </c>
      <c r="L3" s="30">
        <v>41485</v>
      </c>
      <c r="M3" s="62">
        <f t="shared" ref="M3:M22" si="3">IF(G3&lt;J3, IF(Q3&lt;I3, (Q3-J3), (I3-J3)), IF(Q3&lt;I3, (Q3-G3), (I3-G3)))</f>
        <v>2832</v>
      </c>
      <c r="N3" s="43">
        <v>0</v>
      </c>
      <c r="O3" s="61">
        <f>I3+N3</f>
        <v>41485</v>
      </c>
      <c r="P3" s="43">
        <v>0</v>
      </c>
      <c r="Q3" s="61">
        <f t="shared" ref="Q3:Q10" si="4">IF(L3&gt;O3, O3, L3)</f>
        <v>41485</v>
      </c>
      <c r="R3" s="63">
        <f t="shared" ref="R3:R22" si="5">Q3+ P3</f>
        <v>41485</v>
      </c>
      <c r="S3" s="30">
        <f>DATE(YEAR(R3),MONTH(R3)+6,DAY(R3))</f>
        <v>41669</v>
      </c>
      <c r="T3" s="54">
        <f>S3-R3</f>
        <v>184</v>
      </c>
      <c r="U3" s="60"/>
      <c r="V3" s="43" t="s">
        <v>40</v>
      </c>
      <c r="W3" s="60">
        <f>DATEDIF(Q3,O3, "D")</f>
        <v>0</v>
      </c>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c r="CA3" s="43"/>
      <c r="CB3" s="43"/>
      <c r="CC3" s="43"/>
      <c r="CD3" s="43"/>
      <c r="CE3" s="43"/>
      <c r="CF3" s="43"/>
      <c r="CG3" s="43"/>
      <c r="CH3" s="43"/>
      <c r="CI3" s="43"/>
      <c r="CJ3" s="43"/>
      <c r="CK3" s="43"/>
      <c r="CL3" s="43"/>
      <c r="CM3" s="43"/>
      <c r="CN3" s="43"/>
      <c r="CO3" s="43"/>
      <c r="CP3" s="43"/>
      <c r="CQ3" s="43"/>
      <c r="CR3" s="43"/>
      <c r="CS3" s="43"/>
      <c r="CT3" s="43"/>
      <c r="CU3" s="43"/>
      <c r="CV3" s="43"/>
      <c r="CW3" s="43"/>
      <c r="CX3" s="43"/>
      <c r="CY3" s="43"/>
      <c r="CZ3" s="43"/>
      <c r="DA3" s="43"/>
      <c r="DB3" s="43"/>
      <c r="DC3" s="43"/>
      <c r="DD3" s="43"/>
      <c r="DE3" s="43"/>
      <c r="DF3" s="43"/>
      <c r="DG3" s="43"/>
      <c r="DH3" s="43"/>
      <c r="DI3" s="43"/>
      <c r="DJ3" s="43"/>
      <c r="DK3" s="43"/>
      <c r="DL3" s="43"/>
      <c r="DM3" s="43"/>
      <c r="DN3" s="43"/>
      <c r="DO3" s="43"/>
      <c r="DP3" s="43"/>
      <c r="DQ3" s="43"/>
      <c r="DR3" s="43"/>
      <c r="DS3" s="43"/>
      <c r="DT3" s="43"/>
      <c r="DU3" s="29"/>
    </row>
    <row r="4" spans="1:125" s="29" customFormat="1" ht="69.75" customHeight="1" x14ac:dyDescent="0.3">
      <c r="A4" s="59" t="s">
        <v>41</v>
      </c>
      <c r="B4" s="61">
        <v>32651</v>
      </c>
      <c r="C4" s="61">
        <v>32651</v>
      </c>
      <c r="D4" s="62">
        <f t="shared" ref="D4:D23" si="6">DATEDIF(B4, C4, "D")</f>
        <v>0</v>
      </c>
      <c r="E4" s="61">
        <v>34795</v>
      </c>
      <c r="F4" s="60">
        <f t="shared" si="0"/>
        <v>2144</v>
      </c>
      <c r="G4" s="64">
        <v>35584</v>
      </c>
      <c r="H4" s="60">
        <f t="shared" si="1"/>
        <v>789</v>
      </c>
      <c r="I4" s="61">
        <f>DATE(YEAR(G4) + 17,MONTH(G4),DAY(G4))</f>
        <v>41793</v>
      </c>
      <c r="J4" s="30">
        <v>38653</v>
      </c>
      <c r="K4" s="62">
        <f t="shared" si="2"/>
        <v>3069</v>
      </c>
      <c r="L4" s="30">
        <v>41485</v>
      </c>
      <c r="M4" s="62">
        <f t="shared" si="3"/>
        <v>2832</v>
      </c>
      <c r="N4" s="62">
        <v>0</v>
      </c>
      <c r="O4" s="61">
        <f>I4+N4</f>
        <v>41793</v>
      </c>
      <c r="P4" s="62">
        <v>0</v>
      </c>
      <c r="Q4" s="61">
        <f t="shared" si="4"/>
        <v>41485</v>
      </c>
      <c r="R4" s="63">
        <f t="shared" si="5"/>
        <v>41485</v>
      </c>
      <c r="S4" s="30">
        <f>DATE(YEAR(R4),MONTH(R4)+6,DAY(R4))</f>
        <v>41669</v>
      </c>
      <c r="T4" s="65">
        <f>S4-R4</f>
        <v>184</v>
      </c>
      <c r="U4" s="60"/>
      <c r="V4" s="61"/>
      <c r="W4" s="60">
        <f>DATEDIF(Q4,O4, "D")</f>
        <v>308</v>
      </c>
    </row>
    <row r="5" spans="1:125" s="29" customFormat="1" ht="54.75" customHeight="1" x14ac:dyDescent="0.3">
      <c r="A5" s="59" t="s">
        <v>42</v>
      </c>
      <c r="B5" s="61">
        <v>32651</v>
      </c>
      <c r="C5" s="61">
        <v>32651</v>
      </c>
      <c r="D5" s="62">
        <f t="shared" si="6"/>
        <v>0</v>
      </c>
      <c r="E5" s="61">
        <v>34782</v>
      </c>
      <c r="F5" s="60">
        <f t="shared" si="0"/>
        <v>2131</v>
      </c>
      <c r="G5" s="64">
        <v>35626</v>
      </c>
      <c r="H5" s="60">
        <f t="shared" si="1"/>
        <v>844</v>
      </c>
      <c r="I5" s="61">
        <f>DATE(YEAR(G5) + 17,MONTH(G5),DAY(G5))</f>
        <v>41835</v>
      </c>
      <c r="J5" s="63">
        <v>38653</v>
      </c>
      <c r="K5" s="62">
        <f t="shared" si="2"/>
        <v>3027</v>
      </c>
      <c r="L5" s="61">
        <f>O5</f>
        <v>41835</v>
      </c>
      <c r="M5" s="62">
        <f t="shared" si="3"/>
        <v>3182</v>
      </c>
      <c r="N5" s="62">
        <v>0</v>
      </c>
      <c r="O5" s="61">
        <f>I5+N5</f>
        <v>41835</v>
      </c>
      <c r="P5" s="62">
        <v>0</v>
      </c>
      <c r="Q5" s="61">
        <f t="shared" si="4"/>
        <v>41835</v>
      </c>
      <c r="R5" s="63">
        <f t="shared" si="5"/>
        <v>41835</v>
      </c>
      <c r="S5" s="30">
        <f>DATE(YEAR(R5),MONTH(R5)+6,DAY(R5))</f>
        <v>42019</v>
      </c>
      <c r="T5" s="65">
        <f>S5-R5</f>
        <v>184</v>
      </c>
      <c r="U5" s="60"/>
      <c r="V5" s="60"/>
      <c r="W5" s="60">
        <f t="shared" ref="W5:W6" si="7">DATEDIF(Q5,O5, "D")</f>
        <v>0</v>
      </c>
    </row>
    <row r="6" spans="1:125" s="44" customFormat="1" ht="27" customHeight="1" x14ac:dyDescent="0.3">
      <c r="A6" s="59" t="s">
        <v>43</v>
      </c>
      <c r="B6" s="61">
        <v>32651</v>
      </c>
      <c r="C6" s="61">
        <v>32983</v>
      </c>
      <c r="D6" s="62">
        <f t="shared" si="6"/>
        <v>332</v>
      </c>
      <c r="E6" s="61">
        <v>32983</v>
      </c>
      <c r="F6" s="60">
        <f t="shared" si="0"/>
        <v>0</v>
      </c>
      <c r="G6" s="64">
        <v>35626</v>
      </c>
      <c r="H6" s="60">
        <f t="shared" si="1"/>
        <v>2643</v>
      </c>
      <c r="I6" s="61">
        <f>DATE(YEAR(G6) + 17,MONTH(G6),DAY(G6))</f>
        <v>41835</v>
      </c>
      <c r="J6" s="30">
        <v>38653</v>
      </c>
      <c r="K6" s="62">
        <f t="shared" si="2"/>
        <v>3027</v>
      </c>
      <c r="L6" s="61">
        <f>O6</f>
        <v>41835</v>
      </c>
      <c r="M6" s="62">
        <f t="shared" si="3"/>
        <v>3182</v>
      </c>
      <c r="N6" s="62">
        <v>0</v>
      </c>
      <c r="O6" s="61">
        <f>I6+N6</f>
        <v>41835</v>
      </c>
      <c r="P6" s="62">
        <v>0</v>
      </c>
      <c r="Q6" s="61">
        <f t="shared" si="4"/>
        <v>41835</v>
      </c>
      <c r="R6" s="30">
        <f t="shared" si="5"/>
        <v>41835</v>
      </c>
      <c r="S6" s="60"/>
      <c r="T6" s="60"/>
      <c r="U6" s="60"/>
      <c r="V6" s="60"/>
      <c r="W6" s="60">
        <f t="shared" si="7"/>
        <v>0</v>
      </c>
    </row>
    <row r="7" spans="1:125" s="29" customFormat="1" ht="67.2" customHeight="1" x14ac:dyDescent="0.3">
      <c r="A7" s="59" t="s">
        <v>44</v>
      </c>
      <c r="B7" s="61">
        <v>32651</v>
      </c>
      <c r="C7" s="61">
        <v>32651</v>
      </c>
      <c r="D7" s="62">
        <f t="shared" si="6"/>
        <v>0</v>
      </c>
      <c r="E7" s="61">
        <v>34787</v>
      </c>
      <c r="F7" s="60">
        <f t="shared" si="0"/>
        <v>2136</v>
      </c>
      <c r="G7" s="64">
        <v>35710</v>
      </c>
      <c r="H7" s="60">
        <f t="shared" si="1"/>
        <v>923</v>
      </c>
      <c r="I7" s="61">
        <f>DATE(YEAR(G7) + 17,MONTH(G7),DAY(G7))</f>
        <v>41919</v>
      </c>
      <c r="J7" s="30">
        <v>38653</v>
      </c>
      <c r="K7" s="62">
        <f t="shared" si="2"/>
        <v>2943</v>
      </c>
      <c r="L7" s="30">
        <v>41485</v>
      </c>
      <c r="M7" s="62">
        <f t="shared" si="3"/>
        <v>2832</v>
      </c>
      <c r="N7" s="62">
        <v>0</v>
      </c>
      <c r="O7" s="61">
        <f t="shared" ref="O7:O22" si="8">I7+N7</f>
        <v>41919</v>
      </c>
      <c r="P7" s="62">
        <v>0</v>
      </c>
      <c r="Q7" s="61">
        <f t="shared" si="4"/>
        <v>41485</v>
      </c>
      <c r="R7" s="63">
        <f t="shared" si="5"/>
        <v>41485</v>
      </c>
      <c r="S7" s="30">
        <f t="shared" ref="S7:S22" si="9">DATE(YEAR(R7),MONTH(R7)+6,DAY(R7))</f>
        <v>41669</v>
      </c>
      <c r="T7" s="65">
        <f t="shared" ref="T7:T22" si="10">S7-R7</f>
        <v>184</v>
      </c>
      <c r="U7" s="60"/>
      <c r="V7" s="60"/>
      <c r="W7" s="60">
        <f>DATEDIF(Q7,O7, "D")</f>
        <v>434</v>
      </c>
    </row>
    <row r="8" spans="1:125" s="29" customFormat="1" ht="75" customHeight="1" x14ac:dyDescent="0.3">
      <c r="A8" s="59" t="s">
        <v>45</v>
      </c>
      <c r="B8" s="61">
        <v>32651</v>
      </c>
      <c r="C8" s="61">
        <v>33967</v>
      </c>
      <c r="D8" s="62">
        <f t="shared" si="6"/>
        <v>1316</v>
      </c>
      <c r="E8" s="61">
        <v>35509</v>
      </c>
      <c r="F8" s="60">
        <f t="shared" si="0"/>
        <v>1542</v>
      </c>
      <c r="G8" s="64">
        <v>36137</v>
      </c>
      <c r="H8" s="60">
        <f t="shared" si="1"/>
        <v>628</v>
      </c>
      <c r="I8" s="61">
        <f>DATE(YEAR(C8) + 20,MONTH(C8),DAY(C8))</f>
        <v>41272</v>
      </c>
      <c r="J8" s="30">
        <v>38653</v>
      </c>
      <c r="K8" s="62">
        <f t="shared" si="2"/>
        <v>2516</v>
      </c>
      <c r="L8" s="30">
        <v>41485</v>
      </c>
      <c r="M8" s="62">
        <f t="shared" si="3"/>
        <v>2619</v>
      </c>
      <c r="N8" s="62">
        <v>0</v>
      </c>
      <c r="O8" s="61">
        <f t="shared" si="8"/>
        <v>41272</v>
      </c>
      <c r="P8" s="62">
        <v>0</v>
      </c>
      <c r="Q8" s="61">
        <f t="shared" si="4"/>
        <v>41272</v>
      </c>
      <c r="R8" s="63">
        <f t="shared" si="5"/>
        <v>41272</v>
      </c>
      <c r="S8" s="30">
        <f t="shared" si="9"/>
        <v>41454</v>
      </c>
      <c r="T8" s="65">
        <f t="shared" si="10"/>
        <v>182</v>
      </c>
      <c r="U8" s="60"/>
      <c r="V8" s="60"/>
      <c r="W8" s="60">
        <f>DATEDIF(Q8, O8, "D")</f>
        <v>0</v>
      </c>
    </row>
    <row r="9" spans="1:125" s="29" customFormat="1" x14ac:dyDescent="0.3">
      <c r="A9" s="59" t="s">
        <v>46</v>
      </c>
      <c r="B9" s="61">
        <v>32651</v>
      </c>
      <c r="C9" s="61">
        <v>33967</v>
      </c>
      <c r="D9" s="62">
        <f t="shared" si="6"/>
        <v>1316</v>
      </c>
      <c r="E9" s="61">
        <v>35509</v>
      </c>
      <c r="F9" s="60">
        <f t="shared" si="0"/>
        <v>1542</v>
      </c>
      <c r="G9" s="64">
        <v>36242</v>
      </c>
      <c r="H9" s="60">
        <f t="shared" si="1"/>
        <v>733</v>
      </c>
      <c r="I9" s="61">
        <f>DATE(YEAR(C9) + 20,MONTH(C9),DAY(C9))</f>
        <v>41272</v>
      </c>
      <c r="J9" s="30">
        <v>38653</v>
      </c>
      <c r="K9" s="62">
        <f t="shared" si="2"/>
        <v>2411</v>
      </c>
      <c r="L9" s="61">
        <f>O8</f>
        <v>41272</v>
      </c>
      <c r="M9" s="62">
        <f t="shared" si="3"/>
        <v>2619</v>
      </c>
      <c r="N9" s="62">
        <v>0</v>
      </c>
      <c r="O9" s="61">
        <f t="shared" si="8"/>
        <v>41272</v>
      </c>
      <c r="P9" s="62">
        <v>325</v>
      </c>
      <c r="Q9" s="61">
        <f t="shared" si="4"/>
        <v>41272</v>
      </c>
      <c r="R9" s="63">
        <f t="shared" si="5"/>
        <v>41597</v>
      </c>
      <c r="S9" s="30">
        <f t="shared" si="9"/>
        <v>41778</v>
      </c>
      <c r="T9" s="65">
        <f t="shared" si="10"/>
        <v>181</v>
      </c>
      <c r="U9" s="60"/>
      <c r="V9" s="60"/>
      <c r="W9" s="60">
        <f>DATEDIF(Q9, O9, "D")</f>
        <v>0</v>
      </c>
    </row>
    <row r="10" spans="1:125" s="29" customFormat="1" x14ac:dyDescent="0.3">
      <c r="A10" s="59" t="s">
        <v>47</v>
      </c>
      <c r="B10" s="61">
        <v>32651</v>
      </c>
      <c r="C10" s="61">
        <v>35046</v>
      </c>
      <c r="D10" s="62">
        <f t="shared" si="6"/>
        <v>2395</v>
      </c>
      <c r="E10" s="61">
        <v>35390</v>
      </c>
      <c r="F10" s="60">
        <f t="shared" si="0"/>
        <v>344</v>
      </c>
      <c r="G10" s="64">
        <v>36333</v>
      </c>
      <c r="H10" s="60">
        <f t="shared" si="1"/>
        <v>943</v>
      </c>
      <c r="I10" s="61">
        <f>DATE(YEAR(C10) + 20,MONTH(C10),DAY(C10))</f>
        <v>42351</v>
      </c>
      <c r="J10" s="63">
        <v>38653</v>
      </c>
      <c r="K10" s="62">
        <f t="shared" si="2"/>
        <v>2320</v>
      </c>
      <c r="L10" s="61">
        <f>O10</f>
        <v>42351</v>
      </c>
      <c r="M10" s="62">
        <f t="shared" si="3"/>
        <v>3698</v>
      </c>
      <c r="N10" s="62">
        <v>0</v>
      </c>
      <c r="O10" s="61">
        <f t="shared" si="8"/>
        <v>42351</v>
      </c>
      <c r="P10" s="62">
        <v>0</v>
      </c>
      <c r="Q10" s="61">
        <f t="shared" si="4"/>
        <v>42351</v>
      </c>
      <c r="R10" s="63">
        <f t="shared" si="5"/>
        <v>42351</v>
      </c>
      <c r="S10" s="30">
        <f t="shared" si="9"/>
        <v>42534</v>
      </c>
      <c r="T10" s="65">
        <f t="shared" si="10"/>
        <v>183</v>
      </c>
      <c r="U10" s="60"/>
      <c r="V10" s="60"/>
      <c r="W10" s="60">
        <f>DATEDIF(Q10,O10, "D")</f>
        <v>0</v>
      </c>
    </row>
    <row r="11" spans="1:125" s="29" customFormat="1" x14ac:dyDescent="0.3">
      <c r="A11" s="59" t="s">
        <v>48</v>
      </c>
      <c r="B11" s="61">
        <v>32651</v>
      </c>
      <c r="C11" s="61">
        <v>35242</v>
      </c>
      <c r="D11" s="62">
        <f t="shared" ref="D11" si="11">DATEDIF(B11, C11, "D")</f>
        <v>2591</v>
      </c>
      <c r="E11" s="61">
        <v>35242</v>
      </c>
      <c r="F11" s="60">
        <f t="shared" ref="F11" si="12">DATEDIF(C11, E11, "D")</f>
        <v>0</v>
      </c>
      <c r="G11" s="64">
        <v>36599</v>
      </c>
      <c r="H11" s="60">
        <f t="shared" ref="H11" si="13">DATEDIF(E11, G11, "D")</f>
        <v>1357</v>
      </c>
      <c r="I11" s="61">
        <f t="shared" ref="I11:I22" si="14">DATE(YEAR(C11) + 20,MONTH(C11),DAY(C11))</f>
        <v>42547</v>
      </c>
      <c r="J11" s="63">
        <v>38653</v>
      </c>
      <c r="K11" s="62">
        <f t="shared" si="2"/>
        <v>2054</v>
      </c>
      <c r="L11" s="61">
        <f>O11</f>
        <v>42547</v>
      </c>
      <c r="M11" s="62">
        <f t="shared" si="3"/>
        <v>3894</v>
      </c>
      <c r="N11" s="62">
        <v>0</v>
      </c>
      <c r="O11" s="61">
        <f t="shared" ref="O11" si="15">I11+N11</f>
        <v>42547</v>
      </c>
      <c r="P11" s="62">
        <v>0</v>
      </c>
      <c r="Q11" s="61">
        <f>IF(L11&gt;O11, O11,L11)</f>
        <v>42547</v>
      </c>
      <c r="R11" s="63">
        <f t="shared" si="5"/>
        <v>42547</v>
      </c>
      <c r="S11" s="30">
        <f t="shared" si="9"/>
        <v>42730</v>
      </c>
      <c r="T11" s="65">
        <f t="shared" si="10"/>
        <v>183</v>
      </c>
      <c r="U11" s="60"/>
      <c r="V11" s="60"/>
      <c r="W11" s="60">
        <f>DATEDIF(Q11,O11, "D")</f>
        <v>0</v>
      </c>
    </row>
    <row r="12" spans="1:125" s="45" customFormat="1" x14ac:dyDescent="0.3">
      <c r="A12" s="59" t="s">
        <v>49</v>
      </c>
      <c r="B12" s="66">
        <v>32651</v>
      </c>
      <c r="C12" s="66">
        <v>35046</v>
      </c>
      <c r="D12" s="67">
        <f>DATEDIF(B12, C12, "D")</f>
        <v>2395</v>
      </c>
      <c r="E12" s="66">
        <v>36137</v>
      </c>
      <c r="F12" s="68">
        <f>DATEDIF(C12, E12, "D")</f>
        <v>1091</v>
      </c>
      <c r="G12" s="69">
        <v>37138</v>
      </c>
      <c r="H12" s="68">
        <f>DATEDIF(E12, G12, "D")</f>
        <v>1001</v>
      </c>
      <c r="I12" s="66">
        <f t="shared" ref="I12" si="16">DATE(YEAR(C12) + 20,MONTH(C12),DAY(C12))</f>
        <v>42351</v>
      </c>
      <c r="J12" s="63">
        <v>38653</v>
      </c>
      <c r="K12" s="62">
        <f t="shared" si="2"/>
        <v>1515</v>
      </c>
      <c r="L12" s="66">
        <f>O12</f>
        <v>42415</v>
      </c>
      <c r="M12" s="62">
        <f t="shared" si="3"/>
        <v>3698</v>
      </c>
      <c r="N12" s="67">
        <v>64</v>
      </c>
      <c r="O12" s="66">
        <f>I12+N12</f>
        <v>42415</v>
      </c>
      <c r="P12" s="67">
        <v>0</v>
      </c>
      <c r="Q12" s="61">
        <f>IF(L12&gt;O12, O12,L12)</f>
        <v>42415</v>
      </c>
      <c r="R12" s="63">
        <f t="shared" si="5"/>
        <v>42415</v>
      </c>
      <c r="S12" s="66">
        <v>42597</v>
      </c>
      <c r="T12" s="65">
        <f t="shared" si="10"/>
        <v>182</v>
      </c>
      <c r="U12" s="68"/>
      <c r="V12" s="68">
        <v>0</v>
      </c>
      <c r="W12" s="60">
        <f>DATEDIF(Q12,O12, "D")</f>
        <v>0</v>
      </c>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c r="AW12" s="46"/>
      <c r="AX12" s="46"/>
      <c r="AY12" s="46"/>
      <c r="AZ12" s="46"/>
      <c r="BA12" s="46"/>
      <c r="BB12" s="46"/>
      <c r="BC12" s="46"/>
      <c r="BD12" s="46"/>
      <c r="BE12" s="46"/>
      <c r="BF12" s="46"/>
      <c r="BG12" s="46"/>
      <c r="BH12" s="46"/>
      <c r="BI12" s="46"/>
      <c r="BJ12" s="46"/>
      <c r="BK12" s="46"/>
      <c r="BL12" s="46"/>
      <c r="BM12" s="46"/>
      <c r="BN12" s="46"/>
      <c r="BO12" s="46"/>
      <c r="BP12" s="46"/>
      <c r="BQ12" s="46"/>
      <c r="BR12" s="46"/>
      <c r="BS12" s="46"/>
      <c r="BT12" s="46"/>
      <c r="BU12" s="46"/>
      <c r="BV12" s="46"/>
      <c r="BW12" s="46"/>
      <c r="BX12" s="46"/>
      <c r="BY12" s="46"/>
      <c r="BZ12" s="46"/>
      <c r="CA12" s="46"/>
      <c r="CB12" s="46"/>
      <c r="CC12" s="46"/>
      <c r="CD12" s="46"/>
      <c r="CE12" s="46"/>
      <c r="CF12" s="46"/>
      <c r="CG12" s="46"/>
      <c r="CH12" s="46"/>
      <c r="CI12" s="46"/>
      <c r="CJ12" s="46"/>
      <c r="CK12" s="46"/>
      <c r="CL12" s="46"/>
      <c r="CM12" s="46"/>
      <c r="CN12" s="46"/>
      <c r="CO12" s="46"/>
      <c r="CP12" s="46"/>
      <c r="CQ12" s="46"/>
      <c r="CR12" s="46"/>
      <c r="CS12" s="46"/>
      <c r="CT12" s="46"/>
      <c r="CU12" s="46"/>
      <c r="CV12" s="46"/>
      <c r="CW12" s="46"/>
      <c r="CX12" s="46"/>
      <c r="CY12" s="46"/>
      <c r="CZ12" s="46"/>
      <c r="DA12" s="46"/>
      <c r="DB12" s="46"/>
      <c r="DC12" s="46"/>
      <c r="DD12" s="46"/>
      <c r="DE12" s="46"/>
      <c r="DF12" s="46"/>
      <c r="DG12" s="46"/>
      <c r="DH12" s="46"/>
      <c r="DI12" s="46"/>
      <c r="DJ12" s="46"/>
      <c r="DK12" s="46"/>
      <c r="DL12" s="46"/>
      <c r="DM12" s="46"/>
      <c r="DN12" s="46"/>
      <c r="DO12" s="46"/>
      <c r="DP12" s="46"/>
      <c r="DQ12" s="46"/>
      <c r="DR12" s="46"/>
      <c r="DS12" s="46"/>
      <c r="DT12" s="46"/>
    </row>
    <row r="13" spans="1:125" s="34" customFormat="1" x14ac:dyDescent="0.3">
      <c r="A13" s="60" t="s">
        <v>50</v>
      </c>
      <c r="B13" s="61">
        <v>32651</v>
      </c>
      <c r="C13" s="61">
        <v>35242</v>
      </c>
      <c r="D13" s="62">
        <f t="shared" si="6"/>
        <v>2591</v>
      </c>
      <c r="E13" s="61">
        <v>37154</v>
      </c>
      <c r="F13" s="60">
        <f t="shared" si="0"/>
        <v>1912</v>
      </c>
      <c r="G13" s="64">
        <v>38055</v>
      </c>
      <c r="H13" s="60">
        <f t="shared" si="1"/>
        <v>901</v>
      </c>
      <c r="I13" s="61">
        <f t="shared" si="14"/>
        <v>42547</v>
      </c>
      <c r="J13" s="30">
        <v>38653</v>
      </c>
      <c r="K13" s="62">
        <f t="shared" si="2"/>
        <v>598</v>
      </c>
      <c r="L13" s="30">
        <v>42547</v>
      </c>
      <c r="M13" s="62">
        <f t="shared" si="3"/>
        <v>3894</v>
      </c>
      <c r="N13" s="62">
        <v>75</v>
      </c>
      <c r="O13" s="61">
        <f t="shared" si="8"/>
        <v>42622</v>
      </c>
      <c r="P13" s="62">
        <v>0</v>
      </c>
      <c r="Q13" s="61">
        <f>IF(L13&gt;O13, O13,L13)</f>
        <v>42547</v>
      </c>
      <c r="R13" s="30">
        <f t="shared" si="5"/>
        <v>42547</v>
      </c>
      <c r="S13" s="30">
        <f t="shared" si="9"/>
        <v>42730</v>
      </c>
      <c r="T13" s="54">
        <f t="shared" si="10"/>
        <v>183</v>
      </c>
      <c r="U13" s="60"/>
      <c r="V13" s="60"/>
      <c r="W13" s="60">
        <f>DATEDIF(Q13,O13, "D")</f>
        <v>75</v>
      </c>
    </row>
    <row r="14" spans="1:125" s="34" customFormat="1" x14ac:dyDescent="0.3">
      <c r="A14" s="59" t="s">
        <v>51</v>
      </c>
      <c r="B14" s="61">
        <v>32651</v>
      </c>
      <c r="C14" s="61">
        <v>36360</v>
      </c>
      <c r="D14" s="62">
        <f t="shared" si="6"/>
        <v>3709</v>
      </c>
      <c r="E14" s="61">
        <v>38476</v>
      </c>
      <c r="F14" s="60">
        <f t="shared" si="0"/>
        <v>2116</v>
      </c>
      <c r="G14" s="64">
        <v>39063</v>
      </c>
      <c r="H14" s="60">
        <f t="shared" si="1"/>
        <v>587</v>
      </c>
      <c r="I14" s="61">
        <f t="shared" si="14"/>
        <v>43665</v>
      </c>
      <c r="J14" s="30">
        <v>38653</v>
      </c>
      <c r="K14" s="62">
        <f t="shared" si="2"/>
        <v>0</v>
      </c>
      <c r="L14" s="61">
        <f t="shared" ref="L14:L21" si="17">O14</f>
        <v>43665</v>
      </c>
      <c r="M14" s="62">
        <f t="shared" si="3"/>
        <v>4602</v>
      </c>
      <c r="N14" s="62">
        <v>0</v>
      </c>
      <c r="O14" s="61">
        <f>I14+N14</f>
        <v>43665</v>
      </c>
      <c r="P14" s="62">
        <v>0</v>
      </c>
      <c r="Q14" s="61">
        <f t="shared" ref="Q14:Q20" si="18">IF(L14&gt;O14, O14,L14)</f>
        <v>43665</v>
      </c>
      <c r="R14" s="30">
        <f t="shared" si="5"/>
        <v>43665</v>
      </c>
      <c r="S14" s="30">
        <f t="shared" si="9"/>
        <v>43849</v>
      </c>
      <c r="T14" s="54">
        <f t="shared" si="10"/>
        <v>184</v>
      </c>
      <c r="U14" s="60"/>
      <c r="V14" s="60"/>
      <c r="W14" s="60">
        <f t="shared" ref="W14:W20" si="19">DATEDIF(Q14,O14, "D")</f>
        <v>0</v>
      </c>
    </row>
    <row r="15" spans="1:125" s="29" customFormat="1" x14ac:dyDescent="0.3">
      <c r="A15" s="59" t="s">
        <v>52</v>
      </c>
      <c r="B15" s="61">
        <v>32651</v>
      </c>
      <c r="C15" s="61">
        <v>36840</v>
      </c>
      <c r="D15" s="62">
        <f t="shared" si="6"/>
        <v>4189</v>
      </c>
      <c r="E15" s="61">
        <v>36840</v>
      </c>
      <c r="F15" s="60">
        <f t="shared" si="0"/>
        <v>0</v>
      </c>
      <c r="G15" s="61">
        <v>39567</v>
      </c>
      <c r="H15" s="60">
        <f t="shared" si="1"/>
        <v>2727</v>
      </c>
      <c r="I15" s="61">
        <f t="shared" si="14"/>
        <v>44145</v>
      </c>
      <c r="J15" s="63">
        <v>38653</v>
      </c>
      <c r="K15" s="62">
        <f t="shared" si="2"/>
        <v>0</v>
      </c>
      <c r="L15" s="61">
        <f t="shared" si="17"/>
        <v>44145</v>
      </c>
      <c r="M15" s="62">
        <f t="shared" si="3"/>
        <v>4578</v>
      </c>
      <c r="N15" s="62">
        <v>0</v>
      </c>
      <c r="O15" s="61">
        <f t="shared" si="8"/>
        <v>44145</v>
      </c>
      <c r="P15" s="62">
        <v>0</v>
      </c>
      <c r="Q15" s="61">
        <f t="shared" si="18"/>
        <v>44145</v>
      </c>
      <c r="R15" s="63">
        <f t="shared" si="5"/>
        <v>44145</v>
      </c>
      <c r="S15" s="30">
        <f t="shared" si="9"/>
        <v>44326</v>
      </c>
      <c r="T15" s="65">
        <f t="shared" si="10"/>
        <v>181</v>
      </c>
      <c r="U15" s="60"/>
      <c r="V15" s="60"/>
      <c r="W15" s="60">
        <f t="shared" si="19"/>
        <v>0</v>
      </c>
    </row>
    <row r="16" spans="1:125" s="29" customFormat="1" ht="54.75" customHeight="1" x14ac:dyDescent="0.3">
      <c r="A16" s="59" t="s">
        <v>53</v>
      </c>
      <c r="B16" s="61">
        <v>32651</v>
      </c>
      <c r="C16" s="61">
        <v>38224</v>
      </c>
      <c r="D16" s="62">
        <f t="shared" si="6"/>
        <v>5573</v>
      </c>
      <c r="E16" s="61">
        <v>38224</v>
      </c>
      <c r="F16" s="60">
        <f>DATEDIF(C16, E16, "D")</f>
        <v>0</v>
      </c>
      <c r="G16" s="61">
        <v>40813</v>
      </c>
      <c r="H16" s="60">
        <f t="shared" si="1"/>
        <v>2589</v>
      </c>
      <c r="I16" s="61">
        <f t="shared" si="14"/>
        <v>45529</v>
      </c>
      <c r="J16" s="63">
        <v>38653</v>
      </c>
      <c r="K16" s="62">
        <f t="shared" si="2"/>
        <v>0</v>
      </c>
      <c r="L16" s="61">
        <f t="shared" si="17"/>
        <v>46735</v>
      </c>
      <c r="M16" s="62">
        <f t="shared" si="3"/>
        <v>4716</v>
      </c>
      <c r="N16" s="60">
        <v>1206</v>
      </c>
      <c r="O16" s="61">
        <f t="shared" si="8"/>
        <v>46735</v>
      </c>
      <c r="P16" s="62">
        <v>0</v>
      </c>
      <c r="Q16" s="61">
        <f t="shared" si="18"/>
        <v>46735</v>
      </c>
      <c r="R16" s="63">
        <f t="shared" si="5"/>
        <v>46735</v>
      </c>
      <c r="S16" s="30">
        <f t="shared" si="9"/>
        <v>46918</v>
      </c>
      <c r="T16" s="65">
        <f t="shared" si="10"/>
        <v>183</v>
      </c>
      <c r="U16" s="60"/>
      <c r="V16" s="70" t="s">
        <v>54</v>
      </c>
      <c r="W16" s="60">
        <f t="shared" si="19"/>
        <v>0</v>
      </c>
    </row>
    <row r="17" spans="1:23" s="29" customFormat="1" x14ac:dyDescent="0.3">
      <c r="A17" s="59" t="s">
        <v>55</v>
      </c>
      <c r="B17" s="61">
        <v>32651</v>
      </c>
      <c r="C17" s="61">
        <v>38224</v>
      </c>
      <c r="D17" s="62">
        <f t="shared" si="6"/>
        <v>5573</v>
      </c>
      <c r="E17" s="61">
        <v>38224</v>
      </c>
      <c r="F17" s="60">
        <f t="shared" si="0"/>
        <v>0</v>
      </c>
      <c r="G17" s="61">
        <v>41170</v>
      </c>
      <c r="H17" s="60">
        <f t="shared" si="1"/>
        <v>2946</v>
      </c>
      <c r="I17" s="61">
        <f>DATE(YEAR(C17) + 20,MONTH(C17),DAY(C17))</f>
        <v>45529</v>
      </c>
      <c r="J17" s="63">
        <v>38653</v>
      </c>
      <c r="K17" s="62">
        <f t="shared" si="2"/>
        <v>0</v>
      </c>
      <c r="L17" s="61">
        <f t="shared" si="17"/>
        <v>45529</v>
      </c>
      <c r="M17" s="62">
        <f t="shared" si="3"/>
        <v>4359</v>
      </c>
      <c r="N17" s="60">
        <v>0</v>
      </c>
      <c r="O17" s="61">
        <f t="shared" si="8"/>
        <v>45529</v>
      </c>
      <c r="P17" s="60">
        <v>0</v>
      </c>
      <c r="Q17" s="61">
        <f t="shared" si="18"/>
        <v>45529</v>
      </c>
      <c r="R17" s="63">
        <f t="shared" si="5"/>
        <v>45529</v>
      </c>
      <c r="S17" s="30">
        <f t="shared" si="9"/>
        <v>45713</v>
      </c>
      <c r="T17" s="65">
        <f t="shared" si="10"/>
        <v>184</v>
      </c>
      <c r="U17" s="60"/>
      <c r="V17" s="60"/>
      <c r="W17" s="60">
        <f t="shared" si="19"/>
        <v>0</v>
      </c>
    </row>
    <row r="18" spans="1:23" s="29" customFormat="1" x14ac:dyDescent="0.3">
      <c r="A18" s="59" t="s">
        <v>56</v>
      </c>
      <c r="B18" s="61">
        <v>32651</v>
      </c>
      <c r="C18" s="61">
        <v>38224</v>
      </c>
      <c r="D18" s="62">
        <f t="shared" si="6"/>
        <v>5573</v>
      </c>
      <c r="E18" s="61">
        <v>40434</v>
      </c>
      <c r="F18" s="60">
        <f t="shared" si="0"/>
        <v>2210</v>
      </c>
      <c r="G18" s="61">
        <v>40813</v>
      </c>
      <c r="H18" s="60">
        <f t="shared" si="1"/>
        <v>379</v>
      </c>
      <c r="I18" s="61">
        <f t="shared" si="14"/>
        <v>45529</v>
      </c>
      <c r="J18" s="63">
        <v>38653</v>
      </c>
      <c r="K18" s="62">
        <f t="shared" si="2"/>
        <v>0</v>
      </c>
      <c r="L18" s="61">
        <f t="shared" si="17"/>
        <v>45650</v>
      </c>
      <c r="M18" s="62">
        <f t="shared" si="3"/>
        <v>4716</v>
      </c>
      <c r="N18" s="60">
        <v>121</v>
      </c>
      <c r="O18" s="61">
        <f t="shared" si="8"/>
        <v>45650</v>
      </c>
      <c r="P18" s="60">
        <v>0</v>
      </c>
      <c r="Q18" s="61">
        <f t="shared" si="18"/>
        <v>45650</v>
      </c>
      <c r="R18" s="63">
        <f t="shared" si="5"/>
        <v>45650</v>
      </c>
      <c r="S18" s="30">
        <f t="shared" si="9"/>
        <v>45832</v>
      </c>
      <c r="T18" s="65">
        <f t="shared" si="10"/>
        <v>182</v>
      </c>
      <c r="U18" s="60"/>
      <c r="V18" s="70" t="s">
        <v>54</v>
      </c>
      <c r="W18" s="60">
        <f t="shared" si="19"/>
        <v>0</v>
      </c>
    </row>
    <row r="19" spans="1:23" s="33" customFormat="1" x14ac:dyDescent="0.3">
      <c r="A19" s="59" t="s">
        <v>57</v>
      </c>
      <c r="B19" s="61">
        <v>32651</v>
      </c>
      <c r="C19" s="61">
        <v>38406</v>
      </c>
      <c r="D19" s="62">
        <f t="shared" si="6"/>
        <v>5755</v>
      </c>
      <c r="E19" s="61">
        <v>38406</v>
      </c>
      <c r="F19" s="60">
        <f t="shared" si="0"/>
        <v>0</v>
      </c>
      <c r="G19" s="61">
        <v>41324</v>
      </c>
      <c r="H19" s="60">
        <f t="shared" si="1"/>
        <v>2918</v>
      </c>
      <c r="I19" s="61">
        <f t="shared" si="14"/>
        <v>45711</v>
      </c>
      <c r="J19" s="30">
        <v>38653</v>
      </c>
      <c r="K19" s="62">
        <f t="shared" si="2"/>
        <v>0</v>
      </c>
      <c r="L19" s="61">
        <f>O19</f>
        <v>47046</v>
      </c>
      <c r="M19" s="62">
        <f t="shared" si="3"/>
        <v>4387</v>
      </c>
      <c r="N19" s="60">
        <v>1335</v>
      </c>
      <c r="O19" s="61">
        <f t="shared" si="8"/>
        <v>47046</v>
      </c>
      <c r="P19" s="60">
        <v>0</v>
      </c>
      <c r="Q19" s="61">
        <f t="shared" si="18"/>
        <v>47046</v>
      </c>
      <c r="R19" s="30">
        <f t="shared" si="5"/>
        <v>47046</v>
      </c>
      <c r="S19" s="30">
        <f t="shared" si="9"/>
        <v>47228</v>
      </c>
      <c r="T19" s="54">
        <f t="shared" si="10"/>
        <v>182</v>
      </c>
      <c r="U19" s="60"/>
      <c r="V19" s="61"/>
      <c r="W19" s="60">
        <f t="shared" si="19"/>
        <v>0</v>
      </c>
    </row>
    <row r="20" spans="1:23" s="29" customFormat="1" ht="67.5" customHeight="1" x14ac:dyDescent="0.3">
      <c r="A20" s="59" t="s">
        <v>58</v>
      </c>
      <c r="B20" s="61">
        <v>32651</v>
      </c>
      <c r="C20" s="61">
        <v>38224</v>
      </c>
      <c r="D20" s="62">
        <f t="shared" si="6"/>
        <v>5573</v>
      </c>
      <c r="E20" s="61">
        <v>40808</v>
      </c>
      <c r="F20" s="60">
        <f t="shared" si="0"/>
        <v>2584</v>
      </c>
      <c r="G20" s="61">
        <v>41352</v>
      </c>
      <c r="H20" s="60">
        <f t="shared" si="1"/>
        <v>544</v>
      </c>
      <c r="I20" s="61">
        <f t="shared" si="14"/>
        <v>45529</v>
      </c>
      <c r="J20" s="30">
        <v>38653</v>
      </c>
      <c r="K20" s="62">
        <f t="shared" si="2"/>
        <v>0</v>
      </c>
      <c r="L20" s="30">
        <v>45529</v>
      </c>
      <c r="M20" s="62">
        <f t="shared" si="3"/>
        <v>4177</v>
      </c>
      <c r="N20" s="60">
        <v>0</v>
      </c>
      <c r="O20" s="61">
        <f t="shared" si="8"/>
        <v>45529</v>
      </c>
      <c r="P20" s="60">
        <v>0</v>
      </c>
      <c r="Q20" s="61">
        <f t="shared" si="18"/>
        <v>45529</v>
      </c>
      <c r="R20" s="63">
        <f t="shared" si="5"/>
        <v>45529</v>
      </c>
      <c r="S20" s="30">
        <f t="shared" si="9"/>
        <v>45713</v>
      </c>
      <c r="T20" s="54">
        <f t="shared" si="10"/>
        <v>184</v>
      </c>
      <c r="U20" s="60"/>
      <c r="V20" s="60"/>
      <c r="W20" s="60">
        <f t="shared" si="19"/>
        <v>0</v>
      </c>
    </row>
    <row r="21" spans="1:23" s="33" customFormat="1" ht="66" customHeight="1" x14ac:dyDescent="0.3">
      <c r="A21" s="59" t="s">
        <v>59</v>
      </c>
      <c r="B21" s="61">
        <v>32651</v>
      </c>
      <c r="C21" s="61">
        <v>37040</v>
      </c>
      <c r="D21" s="62">
        <f t="shared" si="6"/>
        <v>4389</v>
      </c>
      <c r="E21" s="61">
        <v>37040</v>
      </c>
      <c r="F21" s="60">
        <f t="shared" si="0"/>
        <v>0</v>
      </c>
      <c r="G21" s="61">
        <v>41450</v>
      </c>
      <c r="H21" s="60">
        <f t="shared" si="1"/>
        <v>4410</v>
      </c>
      <c r="I21" s="61">
        <f t="shared" si="14"/>
        <v>44345</v>
      </c>
      <c r="J21" s="30">
        <v>38653</v>
      </c>
      <c r="K21" s="62">
        <f t="shared" si="2"/>
        <v>0</v>
      </c>
      <c r="L21" s="61">
        <f t="shared" si="17"/>
        <v>46129</v>
      </c>
      <c r="M21" s="62">
        <f t="shared" si="3"/>
        <v>2895</v>
      </c>
      <c r="N21" s="60">
        <v>1784</v>
      </c>
      <c r="O21" s="61">
        <f t="shared" si="8"/>
        <v>46129</v>
      </c>
      <c r="P21" s="60">
        <v>0</v>
      </c>
      <c r="Q21" s="61">
        <f>IF(L21&gt;O21, O21,L21)</f>
        <v>46129</v>
      </c>
      <c r="R21" s="30">
        <f t="shared" si="5"/>
        <v>46129</v>
      </c>
      <c r="S21" s="30">
        <f t="shared" si="9"/>
        <v>46312</v>
      </c>
      <c r="T21" s="54">
        <f t="shared" si="10"/>
        <v>183</v>
      </c>
      <c r="U21" s="60"/>
      <c r="V21" s="61"/>
      <c r="W21" s="60">
        <f>DATEDIF(Q21,O21, "D")</f>
        <v>0</v>
      </c>
    </row>
    <row r="22" spans="1:23" s="29" customFormat="1" ht="93" customHeight="1" x14ac:dyDescent="0.3">
      <c r="A22" s="59" t="s">
        <v>60</v>
      </c>
      <c r="B22" s="61">
        <v>32651</v>
      </c>
      <c r="C22" s="61">
        <v>38224</v>
      </c>
      <c r="D22" s="62">
        <f t="shared" si="6"/>
        <v>5573</v>
      </c>
      <c r="E22" s="61">
        <v>41225</v>
      </c>
      <c r="F22" s="60">
        <f t="shared" si="0"/>
        <v>3001</v>
      </c>
      <c r="G22" s="61">
        <v>41737</v>
      </c>
      <c r="H22" s="60">
        <f t="shared" si="1"/>
        <v>512</v>
      </c>
      <c r="I22" s="61">
        <f t="shared" si="14"/>
        <v>45529</v>
      </c>
      <c r="J22" s="30">
        <v>38653</v>
      </c>
      <c r="K22" s="62">
        <f t="shared" si="2"/>
        <v>0</v>
      </c>
      <c r="L22" s="30">
        <v>45529</v>
      </c>
      <c r="M22" s="62">
        <f t="shared" si="3"/>
        <v>3792</v>
      </c>
      <c r="N22" s="60">
        <v>0</v>
      </c>
      <c r="O22" s="61">
        <f t="shared" si="8"/>
        <v>45529</v>
      </c>
      <c r="P22" s="60">
        <v>0</v>
      </c>
      <c r="Q22" s="61">
        <f>IF(L22&gt;O22, O22, L22)</f>
        <v>45529</v>
      </c>
      <c r="R22" s="63">
        <f t="shared" si="5"/>
        <v>45529</v>
      </c>
      <c r="S22" s="30">
        <f t="shared" si="9"/>
        <v>45713</v>
      </c>
      <c r="T22" s="65">
        <f t="shared" si="10"/>
        <v>184</v>
      </c>
      <c r="U22" s="60"/>
      <c r="V22" s="60"/>
      <c r="W22" s="60">
        <f>DATEDIF(Q22, O22, "D")</f>
        <v>0</v>
      </c>
    </row>
    <row r="23" spans="1:23" s="5" customFormat="1" x14ac:dyDescent="0.3">
      <c r="A23" s="39" t="s">
        <v>61</v>
      </c>
      <c r="B23" s="49">
        <v>32651</v>
      </c>
      <c r="C23" s="50">
        <v>40295</v>
      </c>
      <c r="D23" s="51">
        <f t="shared" si="6"/>
        <v>7644</v>
      </c>
      <c r="E23" s="52"/>
      <c r="F23" s="42"/>
      <c r="G23" s="52"/>
      <c r="H23" s="42"/>
      <c r="I23" s="52"/>
      <c r="J23" s="53">
        <v>40295</v>
      </c>
      <c r="K23" s="42"/>
      <c r="L23" s="42"/>
      <c r="M23" s="53" t="s">
        <v>54</v>
      </c>
      <c r="N23" s="42"/>
      <c r="O23" s="42"/>
      <c r="P23" s="42"/>
      <c r="Q23" s="42"/>
      <c r="R23" s="42"/>
      <c r="S23" s="71"/>
      <c r="T23" s="71"/>
      <c r="U23" s="47">
        <v>41391</v>
      </c>
      <c r="V23" s="48">
        <f>DATEDIF(J23, U23, "D")</f>
        <v>1096</v>
      </c>
      <c r="W23" s="72">
        <v>0</v>
      </c>
    </row>
  </sheetData>
  <pageMargins left="0.7" right="0.7" top="0.75" bottom="0.75" header="0.3" footer="0.3"/>
  <pageSetup orientation="portrait"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9294DE-1A28-45A1-8ADC-C69389F7B393}">
  <dimension ref="A1:AB23"/>
  <sheetViews>
    <sheetView tabSelected="1" topLeftCell="B1" zoomScale="75" zoomScaleNormal="75" workbookViewId="0">
      <pane ySplit="1" topLeftCell="A2" activePane="bottomLeft" state="frozen"/>
      <selection pane="bottomLeft" activeCell="A83" sqref="A83"/>
    </sheetView>
  </sheetViews>
  <sheetFormatPr defaultRowHeight="14.4" x14ac:dyDescent="0.3"/>
  <cols>
    <col min="1" max="1" width="15.6640625" bestFit="1" customWidth="1"/>
    <col min="2" max="2" width="66.6640625" bestFit="1" customWidth="1"/>
    <col min="3" max="3" width="22.44140625" customWidth="1"/>
    <col min="4" max="4" width="23" customWidth="1"/>
    <col min="5" max="5" width="21.33203125" customWidth="1"/>
    <col min="6" max="6" width="19.44140625" bestFit="1" customWidth="1"/>
    <col min="7" max="7" width="37.6640625" customWidth="1"/>
    <col min="8" max="8" width="38" customWidth="1"/>
    <col min="9" max="11" width="20" customWidth="1"/>
    <col min="12" max="12" width="21.5546875" customWidth="1"/>
    <col min="13" max="13" width="22.5546875" customWidth="1"/>
  </cols>
  <sheetData>
    <row r="1" spans="1:28" ht="69" customHeight="1" x14ac:dyDescent="0.3">
      <c r="B1" s="18" t="s">
        <v>62</v>
      </c>
      <c r="C1" s="18" t="s">
        <v>63</v>
      </c>
      <c r="D1" s="11" t="s">
        <v>64</v>
      </c>
      <c r="E1" s="12" t="s">
        <v>65</v>
      </c>
      <c r="F1" s="13" t="s">
        <v>66</v>
      </c>
      <c r="G1" s="14" t="s">
        <v>67</v>
      </c>
      <c r="H1" s="15" t="s">
        <v>68</v>
      </c>
      <c r="I1" s="38" t="s">
        <v>69</v>
      </c>
      <c r="J1" s="37" t="s">
        <v>70</v>
      </c>
      <c r="K1" s="16" t="s">
        <v>71</v>
      </c>
      <c r="L1" s="17" t="s">
        <v>72</v>
      </c>
      <c r="M1" s="18" t="s">
        <v>73</v>
      </c>
    </row>
    <row r="2" spans="1:28" ht="112.5" customHeight="1" x14ac:dyDescent="0.3">
      <c r="A2" s="2" t="s">
        <v>74</v>
      </c>
      <c r="B2" s="10" t="s">
        <v>23</v>
      </c>
      <c r="C2" s="10" t="s">
        <v>75</v>
      </c>
      <c r="D2" s="10" t="s">
        <v>76</v>
      </c>
      <c r="E2" s="10" t="s">
        <v>77</v>
      </c>
      <c r="F2" s="10" t="s">
        <v>78</v>
      </c>
      <c r="G2" s="10" t="s">
        <v>79</v>
      </c>
      <c r="H2" s="10" t="s">
        <v>80</v>
      </c>
      <c r="I2" s="10" t="s">
        <v>81</v>
      </c>
      <c r="J2" s="10" t="s">
        <v>82</v>
      </c>
      <c r="K2" s="10" t="s">
        <v>83</v>
      </c>
      <c r="L2" s="10" t="s">
        <v>84</v>
      </c>
      <c r="M2" s="10" t="s">
        <v>85</v>
      </c>
      <c r="N2" s="8"/>
      <c r="O2" s="8"/>
      <c r="P2" s="8"/>
      <c r="Q2" s="8"/>
      <c r="R2" s="8"/>
      <c r="S2" s="9"/>
      <c r="T2" s="9"/>
      <c r="U2" s="9"/>
      <c r="V2" s="9"/>
      <c r="W2" s="8"/>
      <c r="X2" s="8"/>
      <c r="Y2" s="8"/>
      <c r="Z2" s="8"/>
      <c r="AA2" s="8"/>
      <c r="AB2" s="8"/>
    </row>
    <row r="3" spans="1:28" x14ac:dyDescent="0.3">
      <c r="A3" s="74" t="s">
        <v>86</v>
      </c>
      <c r="B3" s="73" t="s">
        <v>39</v>
      </c>
      <c r="C3" s="6">
        <f>'Data for Bar Graph 21906'!D3/365.25</f>
        <v>0</v>
      </c>
      <c r="D3" s="6">
        <f>'Data for Bar Graph 21906'!F3/365.25</f>
        <v>5.9219712525667347</v>
      </c>
      <c r="E3" s="6">
        <f>'Data for Bar Graph 21906'!H3/365.25</f>
        <v>1.2648870636550309</v>
      </c>
      <c r="F3" s="6">
        <f>'Data for Bar Graph 21906'!K3/365.25</f>
        <v>9.245722108145106</v>
      </c>
      <c r="G3" s="6">
        <f>'Data for Bar Graph 21906'!M3/365.25</f>
        <v>7.7535934291581112</v>
      </c>
      <c r="H3" s="4">
        <f>IF(K3&gt;0, IF(((('Data for Bar Graph 21906'!N3-'Data for Bar Graph 21906'!V3))/365.25)&gt;0, (('Data for Bar Graph 21906'!N3-'Data for Bar Graph 21906'!V3))/365.25, 0), ('Data for Bar Graph 21906'!N3/365.25))</f>
        <v>0</v>
      </c>
      <c r="I3" s="6">
        <f>'Data for Bar Graph 21906'!P3/365.25</f>
        <v>0</v>
      </c>
      <c r="J3" s="6">
        <f>'Data for Bar Graph 21906'!T3/365.25</f>
        <v>0.50376454483230659</v>
      </c>
      <c r="K3" s="6">
        <f>'Data for Bar Graph 21906'!U3/365.25</f>
        <v>0</v>
      </c>
      <c r="L3" s="6">
        <f>'Data for Bar Graph 21906'!W3/365.25</f>
        <v>0</v>
      </c>
      <c r="M3" s="3">
        <f t="shared" ref="M3:M22" si="0">SUM(D3:F3, H3:J3)-L3</f>
        <v>16.93634496919918</v>
      </c>
    </row>
    <row r="4" spans="1:28" x14ac:dyDescent="0.3">
      <c r="A4" s="74"/>
      <c r="B4" s="73" t="s">
        <v>42</v>
      </c>
      <c r="C4" s="6">
        <f>'Data for Bar Graph 21906'!D5/365.25</f>
        <v>0</v>
      </c>
      <c r="D4" s="6">
        <f>'Data for Bar Graph 21906'!F5/365.25</f>
        <v>5.8343600273785077</v>
      </c>
      <c r="E4" s="6">
        <f>'Data for Bar Graph 21906'!H5/365.25</f>
        <v>2.3107460643394937</v>
      </c>
      <c r="F4" s="6">
        <f>'Data for Bar Graph 21906'!K5/365.25</f>
        <v>8.2874743326488698</v>
      </c>
      <c r="G4" s="6">
        <f>'Data for Bar Graph 21906'!M5/365.25</f>
        <v>8.7118412046543465</v>
      </c>
      <c r="H4" s="4">
        <f>IF(K5&gt;0, IF(((('Data for Bar Graph 21906'!N5-'Data for Bar Graph 21906'!V5))/365.25)&gt;0, (('Data for Bar Graph 21906'!N5-'Data for Bar Graph 21906'!V5))/365.25, 0), ('Data for Bar Graph 21906'!N5/365.25))</f>
        <v>0</v>
      </c>
      <c r="I4" s="6">
        <f>'Data for Bar Graph 21906'!P5/365.25</f>
        <v>0</v>
      </c>
      <c r="J4" s="6">
        <f>'Data for Bar Graph 21906'!T5/365.25</f>
        <v>0.50376454483230659</v>
      </c>
      <c r="K4" s="25"/>
      <c r="L4" s="6">
        <f>'Data for Bar Graph 21906'!W5/365.25</f>
        <v>0</v>
      </c>
      <c r="M4" s="3">
        <f t="shared" si="0"/>
        <v>16.93634496919918</v>
      </c>
    </row>
    <row r="5" spans="1:28" x14ac:dyDescent="0.3">
      <c r="A5" s="74"/>
      <c r="B5" s="73" t="s">
        <v>45</v>
      </c>
      <c r="C5" s="6">
        <f>'Data for Bar Graph 21906'!D8/365.25</f>
        <v>3.6030116358658453</v>
      </c>
      <c r="D5" s="6">
        <f>'Data for Bar Graph 21906'!F8/365.25</f>
        <v>4.2217659137577002</v>
      </c>
      <c r="E5" s="6">
        <f>'Data for Bar Graph 21906'!H8/365.25</f>
        <v>1.7193702943189597</v>
      </c>
      <c r="F5" s="6">
        <f>'Data for Bar Graph 21906'!K8/365.25</f>
        <v>6.8884325804243671</v>
      </c>
      <c r="G5" s="6">
        <f>'Data for Bar Graph 21906'!M8/365.25</f>
        <v>7.1704312114989737</v>
      </c>
      <c r="H5" s="4">
        <f>IF(K8&gt;0, IF(((('Data for Bar Graph 21906'!N8-'Data for Bar Graph 21906'!V8))/365.25)&gt;0, (('Data for Bar Graph 21906'!N8-'Data for Bar Graph 21906'!V8))/365.25, 0), ('Data for Bar Graph 21906'!N8/365.25))</f>
        <v>0</v>
      </c>
      <c r="I5" s="6">
        <f>'Data for Bar Graph 21906'!P8/365.25</f>
        <v>0</v>
      </c>
      <c r="J5" s="6">
        <f>'Data for Bar Graph 21906'!T8/365.25</f>
        <v>0.49828884325804246</v>
      </c>
      <c r="K5" s="25"/>
      <c r="L5" s="6">
        <f>'Data for Bar Graph 21906'!W8/365.25</f>
        <v>0</v>
      </c>
      <c r="M5" s="3">
        <f t="shared" si="0"/>
        <v>13.32785763175907</v>
      </c>
    </row>
    <row r="6" spans="1:28" x14ac:dyDescent="0.3">
      <c r="A6" s="74"/>
      <c r="B6" s="73" t="s">
        <v>46</v>
      </c>
      <c r="C6" s="6">
        <f>'Data for Bar Graph 21906'!D9/365.25</f>
        <v>3.6030116358658453</v>
      </c>
      <c r="D6" s="6">
        <f>'Data for Bar Graph 21906'!F9/365.25</f>
        <v>4.2217659137577002</v>
      </c>
      <c r="E6" s="6">
        <f>'Data for Bar Graph 21906'!H9/365.25</f>
        <v>2.0068446269678302</v>
      </c>
      <c r="F6" s="6">
        <f>'Data for Bar Graph 21906'!K9/365.25</f>
        <v>6.6009582477754964</v>
      </c>
      <c r="G6" s="6">
        <f>'Data for Bar Graph 21906'!M9/365.25</f>
        <v>7.1704312114989737</v>
      </c>
      <c r="H6" s="4">
        <f>IF(K9&gt;0, IF(((('Data for Bar Graph 21906'!N9-'Data for Bar Graph 21906'!V9))/365.25)&gt;0, (('Data for Bar Graph 21906'!N9-'Data for Bar Graph 21906'!V9))/365.25, 0), ('Data for Bar Graph 21906'!N9/365.25))</f>
        <v>0</v>
      </c>
      <c r="I6" s="6">
        <f>'Data for Bar Graph 21906'!P9/365.25</f>
        <v>0.88980150581793294</v>
      </c>
      <c r="J6" s="6">
        <f>'Data for Bar Graph 21906'!T9/365.25</f>
        <v>0.49555099247091033</v>
      </c>
      <c r="K6" s="25"/>
      <c r="L6" s="6">
        <f>'Data for Bar Graph 21906'!W9/365.25</f>
        <v>0</v>
      </c>
      <c r="M6" s="3">
        <f t="shared" si="0"/>
        <v>14.21492128678987</v>
      </c>
    </row>
    <row r="7" spans="1:28" x14ac:dyDescent="0.3">
      <c r="A7" s="74"/>
      <c r="B7" s="73" t="s">
        <v>51</v>
      </c>
      <c r="C7" s="6">
        <f>'Data for Bar Graph 21906'!D14/365.25</f>
        <v>10.154688569472963</v>
      </c>
      <c r="D7" s="6">
        <f>'Data for Bar Graph 21906'!F14/365.25</f>
        <v>5.7932922655715267</v>
      </c>
      <c r="E7" s="6">
        <f>'Data for Bar Graph 21906'!H14/365.25</f>
        <v>1.6071184120465434</v>
      </c>
      <c r="F7" s="6">
        <f>'Data for Bar Graph 21906'!K14/365.25</f>
        <v>0</v>
      </c>
      <c r="G7" s="6">
        <f>'Data for Bar Graph 21906'!M14/365.25</f>
        <v>12.599589322381931</v>
      </c>
      <c r="H7" s="4">
        <f>IF(K14&gt;0, IF(((('Data for Bar Graph 21906'!N14-'Data for Bar Graph 21906'!V14))/365.25)&gt;0, (('Data for Bar Graph 21906'!N14-'Data for Bar Graph 21906'!V14))/365.25, 0), ('Data for Bar Graph 21906'!N14/365.25))</f>
        <v>0</v>
      </c>
      <c r="I7" s="6">
        <f>'Data for Bar Graph 21906'!P14/365.25</f>
        <v>0</v>
      </c>
      <c r="J7" s="6">
        <f>'Data for Bar Graph 21906'!T14/365.25</f>
        <v>0.50376454483230659</v>
      </c>
      <c r="K7" s="25"/>
      <c r="L7" s="6">
        <f>'Data for Bar Graph 21906'!W14/365.25</f>
        <v>0</v>
      </c>
      <c r="M7" s="3">
        <f t="shared" si="0"/>
        <v>7.9041752224503767</v>
      </c>
    </row>
    <row r="8" spans="1:28" x14ac:dyDescent="0.3">
      <c r="A8" s="74"/>
      <c r="B8" s="73" t="s">
        <v>53</v>
      </c>
      <c r="C8" s="6">
        <f>'Data for Bar Graph 21906'!D16/365.25</f>
        <v>15.2580424366872</v>
      </c>
      <c r="D8" s="6">
        <f>'Data for Bar Graph 21906'!F16/365.25</f>
        <v>0</v>
      </c>
      <c r="E8" s="6">
        <f>'Data for Bar Graph 21906'!H16/365.25</f>
        <v>7.0882956878850099</v>
      </c>
      <c r="F8" s="6">
        <f>'Data for Bar Graph 21906'!K16/365.25</f>
        <v>0</v>
      </c>
      <c r="G8" s="6">
        <f>'Data for Bar Graph 21906'!M16/365.25</f>
        <v>12.91170431211499</v>
      </c>
      <c r="H8" s="4">
        <f>IF(K16&gt;0, IF(((('Data for Bar Graph 21906'!N16-'Data for Bar Graph 21906'!V16))/365.25)&gt;0, (('Data for Bar Graph 21906'!N16-'Data for Bar Graph 21906'!V16))/365.25, 0), ('Data for Bar Graph 21906'!N16/365.25))</f>
        <v>3.3018480492813143</v>
      </c>
      <c r="I8" s="6">
        <f>'Data for Bar Graph 21906'!P16/365.25</f>
        <v>0</v>
      </c>
      <c r="J8" s="6">
        <f>'Data for Bar Graph 21906'!T16/365.25</f>
        <v>0.50102669404517453</v>
      </c>
      <c r="K8" s="25"/>
      <c r="L8" s="6">
        <f>'Data for Bar Graph 21906'!W16/365.25</f>
        <v>0</v>
      </c>
      <c r="M8" s="3">
        <f t="shared" si="0"/>
        <v>10.891170431211499</v>
      </c>
    </row>
    <row r="9" spans="1:28" x14ac:dyDescent="0.3">
      <c r="A9" s="74"/>
      <c r="B9" s="73" t="s">
        <v>55</v>
      </c>
      <c r="C9" s="6">
        <f>'Data for Bar Graph 21906'!D17/365.25</f>
        <v>15.2580424366872</v>
      </c>
      <c r="D9" s="6">
        <f>'Data for Bar Graph 21906'!F17/365.25</f>
        <v>0</v>
      </c>
      <c r="E9" s="6">
        <f>'Data for Bar Graph 21906'!H17/365.25</f>
        <v>8.0657084188911696</v>
      </c>
      <c r="F9" s="6">
        <f>'Data for Bar Graph 21906'!K17/365.25</f>
        <v>0</v>
      </c>
      <c r="G9" s="6">
        <f>'Data for Bar Graph 21906'!M17/365.25</f>
        <v>11.93429158110883</v>
      </c>
      <c r="H9" s="4">
        <f>IF(K17&gt;0, IF(((('Data for Bar Graph 21906'!N17-'Data for Bar Graph 21906'!V17))/365.25)&gt;0, (('Data for Bar Graph 21906'!N17-'Data for Bar Graph 21906'!V17))/365.25, 0), ('Data for Bar Graph 21906'!N17/365.25))</f>
        <v>0</v>
      </c>
      <c r="I9" s="6">
        <f>'Data for Bar Graph 21906'!P17/365.25</f>
        <v>0</v>
      </c>
      <c r="J9" s="6">
        <f>'Data for Bar Graph 21906'!T17/365.25</f>
        <v>0.50376454483230659</v>
      </c>
      <c r="K9" s="25"/>
      <c r="L9" s="6">
        <f>'Data for Bar Graph 21906'!W17/365.25</f>
        <v>0</v>
      </c>
      <c r="M9" s="3">
        <f t="shared" si="0"/>
        <v>8.5694729637234754</v>
      </c>
    </row>
    <row r="10" spans="1:28" x14ac:dyDescent="0.3">
      <c r="A10" s="74"/>
      <c r="B10" s="73" t="s">
        <v>58</v>
      </c>
      <c r="C10" s="6">
        <f>'Data for Bar Graph 21906'!D20/365.25</f>
        <v>15.2580424366872</v>
      </c>
      <c r="D10" s="6">
        <f>'Data for Bar Graph 21906'!F20/365.25</f>
        <v>7.0746064339493495</v>
      </c>
      <c r="E10" s="6">
        <f>'Data for Bar Graph 21906'!H20/365.25</f>
        <v>1.4893908281998631</v>
      </c>
      <c r="F10" s="6">
        <f>'Data for Bar Graph 21906'!K20/365.25</f>
        <v>0</v>
      </c>
      <c r="G10" s="6">
        <f>'Data for Bar Graph 21906'!M20/365.25</f>
        <v>11.436002737850787</v>
      </c>
      <c r="H10" s="4">
        <f>IF(K20&gt;0, IF(((('Data for Bar Graph 21906'!N20-'Data for Bar Graph 21906'!V20))/365.25)&gt;0, (('Data for Bar Graph 21906'!N20-'Data for Bar Graph 21906'!V20))/365.25, 0), ('Data for Bar Graph 21906'!N20/365.25))</f>
        <v>0</v>
      </c>
      <c r="I10" s="6">
        <f>'Data for Bar Graph 21906'!P20/365.25</f>
        <v>0</v>
      </c>
      <c r="J10" s="6">
        <f>'Data for Bar Graph 21906'!T20/365.25</f>
        <v>0.50376454483230659</v>
      </c>
      <c r="K10" s="25"/>
      <c r="L10" s="6">
        <f>'Data for Bar Graph 21906'!W20/365.25</f>
        <v>0</v>
      </c>
      <c r="M10" s="3">
        <f t="shared" si="0"/>
        <v>9.0677618069815189</v>
      </c>
    </row>
    <row r="11" spans="1:28" x14ac:dyDescent="0.3">
      <c r="A11" s="74"/>
      <c r="B11" s="73" t="s">
        <v>59</v>
      </c>
      <c r="C11" s="6">
        <f>'Data for Bar Graph 21906'!D21/365.25</f>
        <v>12.016427104722792</v>
      </c>
      <c r="D11" s="6">
        <f>'Data for Bar Graph 21906'!F21/365.25</f>
        <v>0</v>
      </c>
      <c r="E11" s="6">
        <f>'Data for Bar Graph 21906'!H21/365.25</f>
        <v>12.073921971252567</v>
      </c>
      <c r="F11" s="6">
        <f>'Data for Bar Graph 21906'!K21/365.25</f>
        <v>0</v>
      </c>
      <c r="G11" s="6">
        <f>'Data for Bar Graph 21906'!M21/365.25</f>
        <v>7.9260780287474333</v>
      </c>
      <c r="H11" s="4">
        <f>IF(K21&gt;0, IF(((('Data for Bar Graph 21906'!N21-'Data for Bar Graph 21906'!V21))/365.25)&gt;0, (('Data for Bar Graph 21906'!N21-'Data for Bar Graph 21906'!V21))/365.25, 0), ('Data for Bar Graph 21906'!N21/365.25))</f>
        <v>4.8843258042436686</v>
      </c>
      <c r="I11" s="6">
        <f>'Data for Bar Graph 21906'!P21/365.25</f>
        <v>0</v>
      </c>
      <c r="J11" s="6">
        <f>'Data for Bar Graph 21906'!T21/365.25</f>
        <v>0.50102669404517453</v>
      </c>
      <c r="K11" s="25"/>
      <c r="L11" s="6">
        <f>'Data for Bar Graph 21906'!W21/365.25</f>
        <v>0</v>
      </c>
      <c r="M11" s="3">
        <f t="shared" si="0"/>
        <v>17.459274469541409</v>
      </c>
    </row>
    <row r="12" spans="1:28" x14ac:dyDescent="0.3">
      <c r="A12" s="74"/>
      <c r="B12" s="73" t="s">
        <v>60</v>
      </c>
      <c r="C12" s="6">
        <f>'Data for Bar Graph 21906'!D22/365.25</f>
        <v>15.2580424366872</v>
      </c>
      <c r="D12" s="6">
        <f>'Data for Bar Graph 21906'!F22/365.25</f>
        <v>8.216290212183436</v>
      </c>
      <c r="E12" s="6">
        <f>'Data for Bar Graph 21906'!H22/365.25</f>
        <v>1.4017796030116358</v>
      </c>
      <c r="F12" s="6">
        <f>'Data for Bar Graph 21906'!K22/365.25</f>
        <v>0</v>
      </c>
      <c r="G12" s="6">
        <f>'Data for Bar Graph 21906'!M22/365.25</f>
        <v>10.381930184804927</v>
      </c>
      <c r="H12" s="4">
        <f>IF(K22&gt;0, IF(((('Data for Bar Graph 21906'!N22-'Data for Bar Graph 21906'!V22))/365.25)&gt;0, (('Data for Bar Graph 21906'!N22-'Data for Bar Graph 21906'!V22))/365.25, 0), ('Data for Bar Graph 21906'!N22/365.25))</f>
        <v>0</v>
      </c>
      <c r="I12" s="6">
        <f>'Data for Bar Graph 21906'!P22/365.25</f>
        <v>0</v>
      </c>
      <c r="J12" s="6">
        <f>'Data for Bar Graph 21906'!T22/365.25</f>
        <v>0.50376454483230659</v>
      </c>
      <c r="K12" s="25"/>
      <c r="L12" s="6">
        <f>'Data for Bar Graph 21906'!W22/365.25</f>
        <v>0</v>
      </c>
      <c r="M12" s="3">
        <f t="shared" si="0"/>
        <v>10.121834360027378</v>
      </c>
    </row>
    <row r="13" spans="1:28" x14ac:dyDescent="0.3">
      <c r="A13" s="74" t="s">
        <v>87</v>
      </c>
      <c r="B13" s="73" t="s">
        <v>88</v>
      </c>
      <c r="C13" s="6">
        <f>'Data for Bar Graph 21906'!D4/365.25</f>
        <v>0</v>
      </c>
      <c r="D13" s="6">
        <f>'Data for Bar Graph 21906'!F4/365.25</f>
        <v>5.8699520876112254</v>
      </c>
      <c r="E13" s="6">
        <f>'Data for Bar Graph 21906'!H4/365.25</f>
        <v>2.1601642710472277</v>
      </c>
      <c r="F13" s="6">
        <f>'Data for Bar Graph 21906'!K4/365.25</f>
        <v>8.4024640657084184</v>
      </c>
      <c r="G13" s="6">
        <f>'Data for Bar Graph 21906'!M4/365.25</f>
        <v>7.7535934291581112</v>
      </c>
      <c r="H13" s="4">
        <f>IF(K4&gt;0, IF(((('Data for Bar Graph 21906'!N4-'Data for Bar Graph 21906'!V4))/365.25)&gt;0, (('Data for Bar Graph 21906'!N4-'Data for Bar Graph 21906'!V4))/365.25, 0), ('Data for Bar Graph 21906'!N4/365.25))</f>
        <v>0</v>
      </c>
      <c r="I13" s="6">
        <f>'Data for Bar Graph 21906'!P4/365.25</f>
        <v>0</v>
      </c>
      <c r="J13" s="6">
        <f>'Data for Bar Graph 21906'!T4/365.25</f>
        <v>0.50376454483230659</v>
      </c>
      <c r="K13" s="25"/>
      <c r="L13" s="6">
        <f>'Data for Bar Graph 21906'!W4/365.25</f>
        <v>0.84325804243668723</v>
      </c>
      <c r="M13" s="3">
        <f t="shared" si="0"/>
        <v>16.093086926762492</v>
      </c>
    </row>
    <row r="14" spans="1:28" x14ac:dyDescent="0.3">
      <c r="A14" s="74"/>
      <c r="B14" s="73" t="s">
        <v>89</v>
      </c>
      <c r="C14" s="6">
        <f>'Data for Bar Graph 21906'!D7/365.25</f>
        <v>0</v>
      </c>
      <c r="D14" s="6">
        <f>'Data for Bar Graph 21906'!F7/365.25</f>
        <v>5.848049281314168</v>
      </c>
      <c r="E14" s="6">
        <f>'Data for Bar Graph 21906'!H7/365.25</f>
        <v>2.5270362765229293</v>
      </c>
      <c r="F14" s="6">
        <f>'Data for Bar Graph 21906'!K7/365.25</f>
        <v>8.0574948665297743</v>
      </c>
      <c r="G14" s="6">
        <f>'Data for Bar Graph 21906'!M7/365.25</f>
        <v>7.7535934291581112</v>
      </c>
      <c r="H14" s="4">
        <f>IF(K7&gt;0, IF(((('Data for Bar Graph 21906'!N7-'Data for Bar Graph 21906'!V7))/365.25)&gt;0, (('Data for Bar Graph 21906'!N7-'Data for Bar Graph 21906'!V7))/365.25, 0), ('Data for Bar Graph 21906'!N7/365.25))</f>
        <v>0</v>
      </c>
      <c r="I14" s="6">
        <f>'Data for Bar Graph 21906'!P7/365.25</f>
        <v>0</v>
      </c>
      <c r="J14" s="6">
        <f>'Data for Bar Graph 21906'!T7/365.25</f>
        <v>0.50376454483230659</v>
      </c>
      <c r="K14" s="25"/>
      <c r="L14" s="6">
        <f>'Data for Bar Graph 21906'!W7/365.25</f>
        <v>1.1882272416153319</v>
      </c>
      <c r="M14" s="3">
        <f t="shared" si="0"/>
        <v>15.748117727583848</v>
      </c>
    </row>
    <row r="15" spans="1:28" x14ac:dyDescent="0.3">
      <c r="A15" s="74"/>
      <c r="B15" s="73" t="s">
        <v>90</v>
      </c>
      <c r="C15" s="6">
        <f>'Data for Bar Graph 21906'!D11/365.25</f>
        <v>7.0937713894592749</v>
      </c>
      <c r="D15" s="6">
        <f>'Data for Bar Graph 21906'!F11/365.25</f>
        <v>0</v>
      </c>
      <c r="E15" s="6">
        <f>'Data for Bar Graph 21906'!H11/365.25</f>
        <v>3.7152635181382614</v>
      </c>
      <c r="F15" s="6">
        <f>'Data for Bar Graph 21906'!K11/365.25</f>
        <v>5.6235455167693358</v>
      </c>
      <c r="G15" s="6">
        <f>'Data for Bar Graph 21906'!M11/365.25</f>
        <v>10.661190965092402</v>
      </c>
      <c r="H15" s="4">
        <f>IF(K11&gt;0, IF(((('Data for Bar Graph 21906'!N11-'Data for Bar Graph 21906'!V11))/365.25)&gt;0, (('Data for Bar Graph 21906'!N11-'Data for Bar Graph 21906'!V11))/365.25, 0), ('Data for Bar Graph 21906'!N11/365.25))</f>
        <v>0</v>
      </c>
      <c r="I15" s="6">
        <f>'Data for Bar Graph 21906'!P11/365.25</f>
        <v>0</v>
      </c>
      <c r="J15" s="6">
        <f>'Data for Bar Graph 21906'!T11/365.25</f>
        <v>0.50102669404517453</v>
      </c>
      <c r="K15" s="25"/>
      <c r="L15" s="6">
        <f>'Data for Bar Graph 21906'!W11/365.25</f>
        <v>0</v>
      </c>
      <c r="M15" s="3">
        <f t="shared" si="0"/>
        <v>9.8398357289527727</v>
      </c>
    </row>
    <row r="16" spans="1:28" ht="28.8" x14ac:dyDescent="0.3">
      <c r="A16" s="74"/>
      <c r="B16" s="29" t="s">
        <v>91</v>
      </c>
      <c r="C16" s="6">
        <f>'Data for Bar Graph 21906'!D13/365.25</f>
        <v>7.0937713894592749</v>
      </c>
      <c r="D16" s="6">
        <f>'Data for Bar Graph 21906'!F13/365.25</f>
        <v>5.2347707049965777</v>
      </c>
      <c r="E16" s="6">
        <f>'Data for Bar Graph 21906'!H13/365.25</f>
        <v>2.4668035592060233</v>
      </c>
      <c r="F16" s="6">
        <f>'Data for Bar Graph 21906'!K13/365.25</f>
        <v>1.6372347707049966</v>
      </c>
      <c r="G16" s="6">
        <f>'Data for Bar Graph 21906'!M13/365.25</f>
        <v>10.661190965092402</v>
      </c>
      <c r="H16" s="4">
        <f>IF(K13&gt;0, IF(((('Data for Bar Graph 21906'!N13-'Data for Bar Graph 21906'!V13))/365.25)&gt;0, (('Data for Bar Graph 21906'!N13-'Data for Bar Graph 21906'!V13))/365.25, 0), ('Data for Bar Graph 21906'!N13/365.25))</f>
        <v>0.20533880903490759</v>
      </c>
      <c r="I16" s="6">
        <f>'Data for Bar Graph 21906'!P13/365.25</f>
        <v>0</v>
      </c>
      <c r="J16" s="6">
        <f>'Data for Bar Graph 21906'!T13/365.25</f>
        <v>0.50102669404517453</v>
      </c>
      <c r="K16" s="25"/>
      <c r="L16" s="6">
        <f>'Data for Bar Graph 21906'!W13/365.25</f>
        <v>0.20533880903490759</v>
      </c>
      <c r="M16" s="3">
        <f t="shared" si="0"/>
        <v>9.8398357289527727</v>
      </c>
    </row>
    <row r="17" spans="1:13" x14ac:dyDescent="0.3">
      <c r="A17" s="74"/>
      <c r="B17" s="73" t="s">
        <v>92</v>
      </c>
      <c r="C17" s="6">
        <f>'Data for Bar Graph 21906'!D18/365.25</f>
        <v>15.2580424366872</v>
      </c>
      <c r="D17" s="6">
        <f>'Data for Bar Graph 21906'!F18/365.25</f>
        <v>6.0506502395619437</v>
      </c>
      <c r="E17" s="6">
        <f>'Data for Bar Graph 21906'!H18/365.25</f>
        <v>1.0376454483230664</v>
      </c>
      <c r="F17" s="6">
        <f>'Data for Bar Graph 21906'!K18/365.25</f>
        <v>0</v>
      </c>
      <c r="G17" s="6">
        <f>'Data for Bar Graph 21906'!M18/365.25</f>
        <v>12.91170431211499</v>
      </c>
      <c r="H17" s="4">
        <f>IF(K18&gt;0, IF(((('Data for Bar Graph 21906'!N18-'Data for Bar Graph 21906'!V18))/365.25)&gt;0, (('Data for Bar Graph 21906'!N18-'Data for Bar Graph 21906'!V18))/365.25, 0), ('Data for Bar Graph 21906'!N18/365.25))</f>
        <v>0.33127994524298426</v>
      </c>
      <c r="I17" s="6">
        <f>'Data for Bar Graph 21906'!P18/365.25</f>
        <v>0</v>
      </c>
      <c r="J17" s="6">
        <f>'Data for Bar Graph 21906'!T18/365.25</f>
        <v>0.49828884325804246</v>
      </c>
      <c r="K17" s="25"/>
      <c r="L17" s="6">
        <f>'Data for Bar Graph 21906'!W18/365.25</f>
        <v>0</v>
      </c>
      <c r="M17" s="3">
        <f t="shared" si="0"/>
        <v>7.9178644763860371</v>
      </c>
    </row>
    <row r="18" spans="1:13" x14ac:dyDescent="0.3">
      <c r="A18" s="74"/>
      <c r="B18" s="73" t="s">
        <v>93</v>
      </c>
      <c r="C18" s="6">
        <f>'Data for Bar Graph 21906'!D19/365.25</f>
        <v>15.756331279945243</v>
      </c>
      <c r="D18" s="6">
        <f>'Data for Bar Graph 21906'!F19/365.25</f>
        <v>0</v>
      </c>
      <c r="E18" s="6">
        <f>'Data for Bar Graph 21906'!H19/365.25</f>
        <v>7.9890485968514717</v>
      </c>
      <c r="F18" s="6">
        <f>'Data for Bar Graph 21906'!K19/365.25</f>
        <v>0</v>
      </c>
      <c r="G18" s="6">
        <f>'Data for Bar Graph 21906'!M19/365.25</f>
        <v>12.010951403148528</v>
      </c>
      <c r="H18" s="4">
        <f>IF(K19&gt;0, IF(((('Data for Bar Graph 21906'!N19-'Data for Bar Graph 21906'!V19))/365.25)&gt;0, (('Data for Bar Graph 21906'!N19-'Data for Bar Graph 21906'!V19))/365.25, 0), ('Data for Bar Graph 21906'!N19/365.25))</f>
        <v>3.6550308008213555</v>
      </c>
      <c r="I18" s="6">
        <f>'Data for Bar Graph 21906'!P19/365.25</f>
        <v>0</v>
      </c>
      <c r="J18" s="6">
        <f>'Data for Bar Graph 21906'!T19/365.25</f>
        <v>0.49828884325804246</v>
      </c>
      <c r="K18" s="25"/>
      <c r="L18" s="6">
        <f>'Data for Bar Graph 21906'!W19/365.25</f>
        <v>0</v>
      </c>
      <c r="M18" s="3">
        <f t="shared" si="0"/>
        <v>12.142368240930869</v>
      </c>
    </row>
    <row r="19" spans="1:13" ht="28.8" x14ac:dyDescent="0.3">
      <c r="A19" s="74" t="s">
        <v>94</v>
      </c>
      <c r="B19" s="29" t="s">
        <v>95</v>
      </c>
      <c r="C19" s="6">
        <f>'Data for Bar Graph 21906'!D10/365.25</f>
        <v>6.5571526351813825</v>
      </c>
      <c r="D19" s="6">
        <f>'Data for Bar Graph 21906'!F10/365.25</f>
        <v>0.94182067077344289</v>
      </c>
      <c r="E19" s="6">
        <f>'Data for Bar Graph 21906'!H10/365.25</f>
        <v>2.5817932922655715</v>
      </c>
      <c r="F19" s="6">
        <f>'Data for Bar Graph 21906'!K10/365.25</f>
        <v>6.3518138261464747</v>
      </c>
      <c r="G19" s="6">
        <f>'Data for Bar Graph 21906'!M10/365.25</f>
        <v>10.124572210814511</v>
      </c>
      <c r="H19" s="4">
        <f>IF(K10&gt;0, IF(((('Data for Bar Graph 21906'!N10-'Data for Bar Graph 21906'!V10))/365.25)&gt;0, (('Data for Bar Graph 21906'!N10-'Data for Bar Graph 21906'!V10))/365.25, 0), ('Data for Bar Graph 21906'!N10/365.25))</f>
        <v>0</v>
      </c>
      <c r="I19" s="6">
        <f>'Data for Bar Graph 21906'!P10/365.25</f>
        <v>0</v>
      </c>
      <c r="J19" s="6">
        <f>'Data for Bar Graph 21906'!T10/365.25</f>
        <v>0.50102669404517453</v>
      </c>
      <c r="K19" s="25"/>
      <c r="L19" s="6">
        <f>'Data for Bar Graph 21906'!W10/365.25</f>
        <v>0</v>
      </c>
      <c r="M19" s="3">
        <f t="shared" si="0"/>
        <v>10.376454483230663</v>
      </c>
    </row>
    <row r="20" spans="1:13" ht="28.8" x14ac:dyDescent="0.3">
      <c r="A20" s="74"/>
      <c r="B20" s="29" t="s">
        <v>96</v>
      </c>
      <c r="C20" s="6">
        <f>'Data for Bar Graph 21906'!D12/365.25</f>
        <v>6.5571526351813825</v>
      </c>
      <c r="D20" s="6">
        <f>'Data for Bar Graph 21906'!F12/365.25</f>
        <v>2.9869952087611225</v>
      </c>
      <c r="E20" s="6">
        <f>'Data for Bar Graph 21906'!H12/365.25</f>
        <v>2.7405886379192332</v>
      </c>
      <c r="F20" s="6">
        <f>'Data for Bar Graph 21906'!K12/365.25</f>
        <v>4.1478439425051334</v>
      </c>
      <c r="G20" s="6">
        <f>'Data for Bar Graph 21906'!M12/365.25</f>
        <v>10.124572210814511</v>
      </c>
      <c r="H20" s="4">
        <f>IF(K12&gt;0, IF(((('Data for Bar Graph 21906'!N12-'Data for Bar Graph 21906'!V12))/365.25)&gt;0, (('Data for Bar Graph 21906'!N12-'Data for Bar Graph 21906'!V12))/365.25, 0), ('Data for Bar Graph 21906'!N12/365.25))</f>
        <v>0.17522245037645448</v>
      </c>
      <c r="I20" s="6">
        <f>'Data for Bar Graph 21906'!P12/365.25</f>
        <v>0</v>
      </c>
      <c r="J20" s="6">
        <f>'Data for Bar Graph 21906'!T12/365.25</f>
        <v>0.49828884325804246</v>
      </c>
      <c r="K20" s="25"/>
      <c r="L20" s="6">
        <f>'Data for Bar Graph 21906'!W12/365.25</f>
        <v>0</v>
      </c>
      <c r="M20" s="3">
        <f t="shared" si="0"/>
        <v>10.548939082819984</v>
      </c>
    </row>
    <row r="21" spans="1:13" x14ac:dyDescent="0.3">
      <c r="A21" s="74"/>
      <c r="B21" s="73" t="s">
        <v>52</v>
      </c>
      <c r="C21" s="6">
        <f>'Data for Bar Graph 21906'!D15/365.25</f>
        <v>11.468856947296372</v>
      </c>
      <c r="D21" s="6">
        <f>'Data for Bar Graph 21906'!F15/365.25</f>
        <v>0</v>
      </c>
      <c r="E21" s="6">
        <f>'Data for Bar Graph 21906'!H15/365.25</f>
        <v>7.4661190965092405</v>
      </c>
      <c r="F21" s="6">
        <f>'Data for Bar Graph 21906'!K15/365.25</f>
        <v>0</v>
      </c>
      <c r="G21" s="6">
        <f>'Data for Bar Graph 21906'!M15/365.25</f>
        <v>12.533880903490759</v>
      </c>
      <c r="H21" s="4">
        <f>IF(K15&gt;0, IF(((('Data for Bar Graph 21906'!N15-'Data for Bar Graph 21906'!V15))/365.25)&gt;0, (('Data for Bar Graph 21906'!N15-'Data for Bar Graph 21906'!V15))/365.25, 0), ('Data for Bar Graph 21906'!N15/365.25))</f>
        <v>0</v>
      </c>
      <c r="I21" s="6">
        <f>'Data for Bar Graph 21906'!P15/365.25</f>
        <v>0</v>
      </c>
      <c r="J21" s="6">
        <f>'Data for Bar Graph 21906'!T15/365.25</f>
        <v>0.49555099247091033</v>
      </c>
      <c r="K21" s="25"/>
      <c r="L21" s="6">
        <f>'Data for Bar Graph 21906'!W15/365.25</f>
        <v>0</v>
      </c>
      <c r="M21" s="3">
        <f t="shared" si="0"/>
        <v>7.961670088980151</v>
      </c>
    </row>
    <row r="22" spans="1:13" x14ac:dyDescent="0.3">
      <c r="A22" s="73" t="s">
        <v>97</v>
      </c>
      <c r="B22" s="73" t="s">
        <v>43</v>
      </c>
      <c r="C22" s="6">
        <f>'Data for Bar Graph 21906'!D6/365.25</f>
        <v>0.90896646132785763</v>
      </c>
      <c r="D22" s="6">
        <f>'Data for Bar Graph 21906'!F6/365.25</f>
        <v>0</v>
      </c>
      <c r="E22" s="6">
        <f>'Data for Bar Graph 21906'!H6/365.25</f>
        <v>7.2361396303901433</v>
      </c>
      <c r="F22" s="6">
        <f>'Data for Bar Graph 21906'!K6/365.25</f>
        <v>8.2874743326488698</v>
      </c>
      <c r="G22" s="6">
        <f>'Data for Bar Graph 21906'!M6/365.25</f>
        <v>8.7118412046543465</v>
      </c>
      <c r="H22" s="4">
        <f>IF(K6&gt;0, IF(((('Data for Bar Graph 21906'!N6-'Data for Bar Graph 21906'!V6))/365.25)&gt;0, (('Data for Bar Graph 21906'!N6-'Data for Bar Graph 21906'!V6))/365.25, 0), ('Data for Bar Graph 21906'!N6/365.25))</f>
        <v>0</v>
      </c>
      <c r="I22" s="6">
        <f>'Data for Bar Graph 21906'!P6/365.25</f>
        <v>0</v>
      </c>
      <c r="J22" s="6">
        <f>'Data for Bar Graph 21906'!T6/365.25</f>
        <v>0</v>
      </c>
      <c r="K22" s="25"/>
      <c r="L22" s="6">
        <f>'Data for Bar Graph 21906'!W6/365.25</f>
        <v>0</v>
      </c>
      <c r="M22" s="3">
        <f t="shared" si="0"/>
        <v>15.523613963039013</v>
      </c>
    </row>
    <row r="23" spans="1:13" s="5" customFormat="1" x14ac:dyDescent="0.3">
      <c r="A23" s="39" t="s">
        <v>98</v>
      </c>
      <c r="B23" s="39" t="s">
        <v>61</v>
      </c>
      <c r="C23" s="40">
        <f>'Data for Bar Graph 21906'!D23/365.25</f>
        <v>20.928131416837783</v>
      </c>
      <c r="D23" s="40">
        <f>'Data for Bar Graph 21906'!F23/365.25</f>
        <v>0</v>
      </c>
      <c r="E23" s="40">
        <f>'Data for Bar Graph 21906'!H23/365.25</f>
        <v>0</v>
      </c>
      <c r="F23" s="40">
        <f>'Data for Bar Graph 21906'!K23/365.25</f>
        <v>0</v>
      </c>
      <c r="G23" s="40">
        <v>0</v>
      </c>
      <c r="H23" s="41">
        <v>0</v>
      </c>
      <c r="I23" s="40">
        <f>'Data for Bar Graph 21906'!P23/365.25</f>
        <v>0</v>
      </c>
      <c r="J23" s="40">
        <f>'Data for Bar Graph 21906'!T23/365.25</f>
        <v>0</v>
      </c>
      <c r="K23" s="40">
        <f>'Data for Bar Graph 21906'!V23/365.25</f>
        <v>3.0006844626967832</v>
      </c>
      <c r="L23" s="42"/>
      <c r="M23" s="40">
        <f>K23</f>
        <v>3.0006844626967832</v>
      </c>
    </row>
  </sheetData>
  <autoFilter ref="A2:M2" xr:uid="{F6753036-56A3-477D-9E2B-2C36B6D29DFB}">
    <sortState xmlns:xlrd2="http://schemas.microsoft.com/office/spreadsheetml/2017/richdata2" ref="A3:M23">
      <sortCondition sortBy="cellColor" ref="A3:A23" dxfId="3"/>
      <sortCondition sortBy="cellColor" ref="A3:A23" dxfId="2"/>
      <sortCondition sortBy="cellColor" ref="A3:A23" dxfId="1"/>
      <sortCondition sortBy="cellColor" ref="A3:A23" dxfId="0"/>
    </sortState>
  </autoFilter>
  <mergeCells count="3">
    <mergeCell ref="A3:A12"/>
    <mergeCell ref="A13:A18"/>
    <mergeCell ref="A19:A21"/>
  </mergeCells>
  <pageMargins left="0.7" right="0.7" top="0.75" bottom="0.75" header="0.3" footer="0.3"/>
  <pageSetup orientation="portrait" horizontalDpi="90" verticalDpi="9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2E8BA579500E0408E7817D3257F2C67" ma:contentTypeVersion="5" ma:contentTypeDescription="Create a new document." ma:contentTypeScope="" ma:versionID="e56f35ac8d2fff1c19a6f7da07ce38b2">
  <xsd:schema xmlns:xsd="http://www.w3.org/2001/XMLSchema" xmlns:xs="http://www.w3.org/2001/XMLSchema" xmlns:p="http://schemas.microsoft.com/office/2006/metadata/properties" xmlns:ns2="911a242a-b86b-4d84-b653-fe89a0c00260" xmlns:ns3="0f237262-9dbc-4cdd-8adf-cd692af5474e" targetNamespace="http://schemas.microsoft.com/office/2006/metadata/properties" ma:root="true" ma:fieldsID="833f161edb6f61ba768cee7993755890" ns2:_="" ns3:_="">
    <xsd:import namespace="911a242a-b86b-4d84-b653-fe89a0c00260"/>
    <xsd:import namespace="0f237262-9dbc-4cdd-8adf-cd692af5474e"/>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1a242a-b86b-4d84-b653-fe89a0c0026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f237262-9dbc-4cdd-8adf-cd692af5474e"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FD44154-6D06-4069-80A8-3FC6004DDD91}">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97B4F45D-1D8C-4FFC-ADFD-7DA463697B25}">
  <ds:schemaRefs>
    <ds:schemaRef ds:uri="http://schemas.microsoft.com/sharepoint/v3/contenttype/forms"/>
  </ds:schemaRefs>
</ds:datastoreItem>
</file>

<file path=customXml/itemProps3.xml><?xml version="1.0" encoding="utf-8"?>
<ds:datastoreItem xmlns:ds="http://schemas.openxmlformats.org/officeDocument/2006/customXml" ds:itemID="{05217EC1-29E2-417D-B416-4EA82CB382F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1a242a-b86b-4d84-b653-fe89a0c00260"/>
    <ds:schemaRef ds:uri="0f237262-9dbc-4cdd-8adf-cd692af5474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Data for Bar Graph 21906</vt:lpstr>
      <vt:lpstr>Bar Graph (# years) 21906</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Reinbold, Patric</dc:creator>
  <cp:keywords/>
  <dc:description/>
  <cp:lastModifiedBy>Arguello, Michael</cp:lastModifiedBy>
  <cp:revision/>
  <dcterms:created xsi:type="dcterms:W3CDTF">2022-03-11T13:11:25Z</dcterms:created>
  <dcterms:modified xsi:type="dcterms:W3CDTF">2024-05-30T20:18:14Z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0x01010072E8BA579500E0408E7817D3257F2C67</vt:lpwstr>
  </property>
</Properties>
</file>